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95"/>
  </bookViews>
  <sheets>
    <sheet name="Excel Amortization Schedule" sheetId="2" r:id="rId1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'Excel Amortization Schedule'!$E$14</definedName>
    <definedName name="InterestRate">'Excel Amortization Schedule'!$E$9</definedName>
    <definedName name="LastCol">MATCH(REPT("z",255),'Excel Amortization Schedule'!$16:$16)</definedName>
    <definedName name="LastRow">MATCH(9.99E+307,'Excel Amortization Schedule'!$B:$B)</definedName>
    <definedName name="LenderName">'Excel Amortization Schedule'!$H$14:$I$14</definedName>
    <definedName name="LoanAmount">'Excel Amortization Schedule'!$E$8</definedName>
    <definedName name="LoanIsGood">('Excel Amortization Schedule'!$E$8*'Excel Amortization Schedule'!$E$9*'Excel Amortization Schedule'!$E$10*'Excel Amortization Schedule'!$E$12)&gt;0</definedName>
    <definedName name="LoanPeriod">'Excel Amortization Schedule'!$E$10</definedName>
    <definedName name="LoanStartDate">'Excel Amortization Schedule'!$E$12</definedName>
    <definedName name="PaymentsPerYear">'Excel Amortization Schedule'!$E$11</definedName>
    <definedName name="_xlnm.Print_Titles" localSheetId="0">'Excel Amortization Schedule'!$16:$16</definedName>
    <definedName name="PrintArea_SET">OFFSET('Excel Amortization Schedule'!$B$6,,,LastRow,LastCol)</definedName>
    <definedName name="RowTitleRegion1..E9">'Excel Amortization Schedule'!$C$8:$D$8</definedName>
    <definedName name="RowTitleRegion2..I7">'Excel Amortization Schedule'!$G$8:$H$8</definedName>
    <definedName name="RowTitleRegion3..E9">'Excel Amortization Schedule'!$C$14</definedName>
    <definedName name="RowTitleRegion4..H9">'Excel Amortization Schedule'!$G$14</definedName>
    <definedName name="ScheduledNumberOfPayments">'Excel Amortization Schedule'!$I$9</definedName>
    <definedName name="ScheduledPayment">'Excel Amortization Schedule'!$I$8</definedName>
    <definedName name="TotalEarlyPayments">SUM(PaymentSchedule[EXTRA PAYMENT])</definedName>
    <definedName name="TotalInterest">SUM(PaymentSchedule[INTEREST])</definedName>
  </definedNames>
  <calcPr calcId="144525"/>
</workbook>
</file>

<file path=xl/sharedStrings.xml><?xml version="1.0" encoding="utf-8"?>
<sst xmlns="http://schemas.openxmlformats.org/spreadsheetml/2006/main" count="32" uniqueCount="32">
  <si>
    <t xml:space="preserve">                      EXIBIT    A</t>
  </si>
  <si>
    <t>EXHIBIT A</t>
  </si>
  <si>
    <t xml:space="preserve">PROJET NAME : </t>
  </si>
  <si>
    <t>COUNTRY :</t>
  </si>
  <si>
    <t>IIB DEVELOPMENT GROUP (IIB-DG)</t>
  </si>
  <si>
    <t>LOAN AMORTIZATION SCHEDULE</t>
  </si>
  <si>
    <t>LOAN SUMMARY</t>
  </si>
  <si>
    <t>Loan amount</t>
  </si>
  <si>
    <t>Scheduled payment</t>
  </si>
  <si>
    <t>Interest rate</t>
  </si>
  <si>
    <t>* SEE CURRENT *</t>
  </si>
  <si>
    <t>Scheduled number of payments</t>
  </si>
  <si>
    <t>Loan term in years</t>
  </si>
  <si>
    <t>Actual number of payments</t>
  </si>
  <si>
    <t>Payments made per year</t>
  </si>
  <si>
    <t>Years saved off original loan term</t>
  </si>
  <si>
    <t>Loan repayment start date (5 Years)</t>
  </si>
  <si>
    <t>Total early payments</t>
  </si>
  <si>
    <t>Total interest</t>
  </si>
  <si>
    <t>Optional extra payments</t>
  </si>
  <si>
    <t>LENDER NAME</t>
  </si>
  <si>
    <t>IIB DEVELOPMENT GROUP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</si>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</sst>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>
  <numFmts count="7">
    <numFmt numFmtId="176" formatCode="_([$€-2]* #,##0.00_);_([$€-2]* \(#,##0.00\);_([$€-2]* &quot;-&quot;??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  <numFmt numFmtId="179" formatCode="&quot;$&quot;#,##0.00"/>
    <numFmt numFmtId="180" formatCode="_([$$-409]* #,##0.00_);_([$$-409]* \(#,##0.00\);_([$$-409]* &quot;-&quot;??_);_(@_)"/>
  </numFmts>
  <fonts count="28">
    <font>
      <sz val="11"/>
      <name val="Arial"/>
      <charset val="134"/>
      <scheme val="minor"/>
    </font>
    <font>
      <sz val="10"/>
      <name val="Arial"/>
      <charset val="134"/>
      <scheme val="minor"/>
    </font>
    <font>
      <b/>
      <sz val="48"/>
      <name val="Arial"/>
      <charset val="134"/>
      <scheme val="minor"/>
    </font>
    <font>
      <b/>
      <sz val="16"/>
      <color theme="1" tint="0.249946592608417"/>
      <name val="Microsoft Sans Serif"/>
      <charset val="134"/>
      <scheme val="major"/>
    </font>
    <font>
      <b/>
      <sz val="11"/>
      <color theme="1" tint="0.249946592608417"/>
      <name val="Microsoft Sans Serif"/>
      <charset val="134"/>
      <scheme val="major"/>
    </font>
    <font>
      <i/>
      <sz val="11"/>
      <color theme="1" tint="0.349986266670736"/>
      <name val="Arial"/>
      <charset val="134"/>
      <scheme val="minor"/>
    </font>
    <font>
      <sz val="11"/>
      <color theme="1" tint="0.249946592608417"/>
      <name val="Arial"/>
      <charset val="134"/>
      <scheme val="minor"/>
    </font>
    <font>
      <b/>
      <u/>
      <sz val="11"/>
      <color rgb="FF000064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theme="0"/>
      <name val="Arial"/>
      <charset val="134"/>
      <scheme val="minor"/>
    </font>
    <font>
      <b/>
      <u/>
      <sz val="12"/>
      <color rgb="FF000064"/>
      <name val="Arial"/>
      <charset val="134"/>
      <scheme val="minor"/>
    </font>
    <font>
      <sz val="11"/>
      <color rgb="FF9C0006"/>
      <name val="Arial"/>
      <charset val="134"/>
      <scheme val="minor"/>
    </font>
    <font>
      <b/>
      <sz val="20"/>
      <color rgb="FFFF0000"/>
      <name val="Arial"/>
      <charset val="134"/>
      <scheme val="minor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2"/>
      <color rgb="FF000064"/>
      <name val="Arial"/>
      <charset val="134"/>
      <scheme val="minor"/>
    </font>
    <font>
      <sz val="11"/>
      <color rgb="FFFF00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20394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155776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0" fontId="15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44" fontId="13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58" fontId="6" fillId="0" borderId="0" applyFont="0" applyFill="0" applyBorder="0" applyAlignment="0"/>
    <xf numFmtId="0" fontId="21" fillId="18" borderId="8" applyNumberFormat="0" applyAlignment="0" applyProtection="0">
      <alignment vertical="center"/>
    </xf>
    <xf numFmtId="0" fontId="4" fillId="0" borderId="2" applyNumberFormat="0" applyFill="0" applyProtection="0">
      <alignment vertical="center"/>
    </xf>
    <xf numFmtId="0" fontId="13" fillId="19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4" applyNumberFormat="0" applyProtection="0">
      <alignment vertical="center"/>
    </xf>
    <xf numFmtId="0" fontId="3" fillId="0" borderId="1" applyNumberFormat="0" applyFill="0" applyProtection="0">
      <alignment vertical="center"/>
    </xf>
    <xf numFmtId="0" fontId="8" fillId="0" borderId="5" applyNumberFormat="0" applyFill="0" applyProtection="0">
      <alignment vertical="center"/>
    </xf>
    <xf numFmtId="0" fontId="9" fillId="3" borderId="0" applyNumberFormat="0" applyBorder="0" applyProtection="0">
      <alignment vertical="center" wrapText="1"/>
    </xf>
    <xf numFmtId="0" fontId="6" fillId="2" borderId="4" applyNumberFormat="0" applyProtection="0">
      <alignment horizontal="right"/>
    </xf>
    <xf numFmtId="0" fontId="17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6" fillId="4" borderId="0" applyNumberFormat="0" applyFont="0" applyAlignment="0">
      <alignment horizontal="center" vertical="center" wrapText="1"/>
    </xf>
    <xf numFmtId="0" fontId="14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9" fontId="6" fillId="0" borderId="0" applyFont="0" applyFill="0" applyBorder="0" applyProtection="0">
      <alignment horizontal="right" indent="2"/>
    </xf>
    <xf numFmtId="0" fontId="17" fillId="13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" fontId="6" fillId="0" borderId="0" applyFont="0" applyFill="0" applyBorder="0" applyAlignment="0"/>
    <xf numFmtId="0" fontId="17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5" borderId="0" applyBorder="0" applyProtection="0">
      <alignment horizontal="right" vertical="center" wrapText="1" indent="2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20">
      <alignment vertical="center"/>
    </xf>
    <xf numFmtId="0" fontId="4" fillId="0" borderId="2" xfId="13">
      <alignment vertical="center"/>
    </xf>
    <xf numFmtId="180" fontId="5" fillId="0" borderId="3" xfId="19" applyNumberFormat="1" applyBorder="1">
      <alignment vertical="center"/>
    </xf>
    <xf numFmtId="180" fontId="6" fillId="2" borderId="0" xfId="5" applyNumberFormat="1" applyFont="1" applyFill="1"/>
    <xf numFmtId="0" fontId="5" fillId="0" borderId="3" xfId="19" applyBorder="1">
      <alignment vertical="center"/>
    </xf>
    <xf numFmtId="0" fontId="5" fillId="0" borderId="4" xfId="19">
      <alignment vertical="center"/>
    </xf>
    <xf numFmtId="0" fontId="7" fillId="0" borderId="4" xfId="8" applyFont="1" applyBorder="1" applyAlignment="1">
      <alignment vertical="center"/>
    </xf>
    <xf numFmtId="10" fontId="6" fillId="2" borderId="4" xfId="7" applyFont="1" applyFill="1" applyBorder="1" applyAlignment="1">
      <alignment horizontal="right"/>
    </xf>
    <xf numFmtId="1" fontId="6" fillId="2" borderId="0" xfId="43" applyFill="1"/>
    <xf numFmtId="1" fontId="6" fillId="2" borderId="4" xfId="43" applyFill="1" applyBorder="1"/>
    <xf numFmtId="58" fontId="6" fillId="2" borderId="4" xfId="11" applyFill="1" applyBorder="1"/>
    <xf numFmtId="179" fontId="6" fillId="2" borderId="4" xfId="39" applyFont="1" applyFill="1" applyBorder="1"/>
    <xf numFmtId="0" fontId="8" fillId="0" borderId="5" xfId="21">
      <alignment vertical="center"/>
    </xf>
    <xf numFmtId="0" fontId="6" fillId="2" borderId="4" xfId="23">
      <alignment horizontal="right"/>
    </xf>
    <xf numFmtId="0" fontId="9" fillId="3" borderId="0" xfId="22">
      <alignment vertical="center" wrapText="1"/>
    </xf>
    <xf numFmtId="1" fontId="0" fillId="4" borderId="0" xfId="43" applyFont="1" applyFill="1" applyBorder="1" applyAlignment="1">
      <alignment horizontal="left"/>
    </xf>
    <xf numFmtId="58" fontId="0" fillId="0" borderId="0" xfId="11" applyFont="1" applyFill="1" applyBorder="1" applyAlignment="1">
      <alignment horizontal="left"/>
    </xf>
    <xf numFmtId="179" fontId="0" fillId="0" borderId="0" xfId="37" applyFont="1" applyFill="1" applyBorder="1">
      <alignment horizontal="right" indent="2"/>
    </xf>
    <xf numFmtId="1" fontId="0" fillId="0" borderId="0" xfId="43" applyFont="1" applyFill="1" applyBorder="1" applyAlignment="1">
      <alignment horizontal="left"/>
    </xf>
    <xf numFmtId="58" fontId="0" fillId="4" borderId="0" xfId="11" applyFont="1" applyFill="1" applyBorder="1" applyAlignment="1">
      <alignment horizontal="left"/>
    </xf>
    <xf numFmtId="179" fontId="0" fillId="4" borderId="0" xfId="37" applyFont="1" applyFill="1" applyBorder="1">
      <alignment horizontal="right" indent="2"/>
    </xf>
    <xf numFmtId="0" fontId="10" fillId="0" borderId="0" xfId="8" applyFont="1" applyFill="1"/>
    <xf numFmtId="179" fontId="11" fillId="0" borderId="0" xfId="39" applyFont="1" applyFill="1" applyAlignment="1">
      <alignment horizontal="right" indent="2"/>
    </xf>
    <xf numFmtId="0" fontId="12" fillId="0" borderId="0" xfId="8" applyFont="1" applyFill="1"/>
    <xf numFmtId="179" fontId="6" fillId="4" borderId="0" xfId="30" applyNumberFormat="1" applyBorder="1" applyAlignment="1"/>
    <xf numFmtId="1" fontId="6" fillId="4" borderId="4" xfId="43" applyFill="1" applyBorder="1" applyAlignment="1"/>
    <xf numFmtId="4" fontId="6" fillId="4" borderId="4" xfId="30" applyNumberFormat="1" applyBorder="1" applyAlignment="1"/>
    <xf numFmtId="179" fontId="0" fillId="0" borderId="0" xfId="0" applyNumberFormat="1"/>
    <xf numFmtId="179" fontId="6" fillId="4" borderId="4" xfId="30" applyNumberFormat="1" applyBorder="1" applyAlignment="1"/>
  </cellXfs>
  <cellStyles count="5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Euro" xfId="5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Date" xfId="11"/>
    <cellStyle name="Check Cell" xfId="12" builtinId="23"/>
    <cellStyle name="Heading 2" xfId="13" builtinId="17"/>
    <cellStyle name="Note" xfId="14" builtinId="10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Loan Summary" xfId="30"/>
    <cellStyle name="Total" xfId="31" builtinId="25"/>
    <cellStyle name="Bad" xfId="32" builtinId="27"/>
    <cellStyle name="Neutral" xfId="33" builtinId="28"/>
    <cellStyle name="Accent1" xfId="34" builtinId="29"/>
    <cellStyle name="20% - Accent5" xfId="35" builtinId="46"/>
    <cellStyle name="60% - Accent1" xfId="36" builtinId="32"/>
    <cellStyle name="Table Amount" xfId="37"/>
    <cellStyle name="Accent2" xfId="38" builtinId="33"/>
    <cellStyle name="Amount" xfId="39"/>
    <cellStyle name="20% - Accent2" xfId="40" builtinId="34"/>
    <cellStyle name="20% - Accent6" xfId="41" builtinId="50"/>
    <cellStyle name="60% - Accent2" xfId="42" builtinId="36"/>
    <cellStyle name="Number" xfId="43"/>
    <cellStyle name="Accent3" xfId="44" builtinId="37"/>
    <cellStyle name="20% - Accent3" xfId="45" builtinId="38"/>
    <cellStyle name="Accent4" xfId="46" builtinId="41"/>
    <cellStyle name="20% - Accent4" xfId="47" builtinId="42"/>
    <cellStyle name="40% - Accent4" xfId="48" builtinId="43"/>
    <cellStyle name="Accent5" xfId="49" builtinId="45"/>
    <cellStyle name="40% - Accent5" xfId="50" builtinId="47"/>
    <cellStyle name="60% - Accent5" xfId="51" builtinId="48"/>
    <cellStyle name="Accent6" xfId="52" builtinId="49"/>
    <cellStyle name="40% - Accent6" xfId="53" builtinId="51"/>
    <cellStyle name="60% - Accent6" xfId="54" builtinId="52"/>
    <cellStyle name="Heading 4 Right aligned" xfId="55"/>
  </cellStyles>
  <dxfs count="8"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1" tint="0.249946592608417"/>
      </font>
      <fill>
        <patternFill patternType="solid">
          <fgColor theme="4" tint="0.799951170384838"/>
          <bgColor theme="4" tint="0.799951170384838"/>
        </patternFill>
      </fill>
    </dxf>
    <dxf>
      <font>
        <color theme="1" tint="0.249946592608417"/>
      </font>
      <fill>
        <patternFill patternType="solid">
          <fgColor theme="4" tint="0.799951170384838"/>
          <bgColor theme="4" tint="0.799951170384838"/>
        </patternFill>
      </fill>
    </dxf>
    <dxf>
      <font>
        <color theme="1" tint="0.249946592608417"/>
      </font>
    </dxf>
    <dxf>
      <font>
        <color theme="1" tint="0.249946592608417"/>
      </font>
    </dxf>
    <dxf>
      <font>
        <color theme="1" tint="0.249946592608417"/>
      </font>
      <border>
        <top style="double">
          <color theme="4"/>
        </top>
      </border>
    </dxf>
    <dxf>
      <font>
        <b val="1"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"/>
      </font>
      <border>
        <left style="thin">
          <color theme="4" tint="0.399945066682943"/>
        </left>
        <right style="thin">
          <color theme="4" tint="0.399945066682943"/>
        </right>
        <top style="thin">
          <color theme="4" tint="0.399945066682943"/>
        </top>
        <bottom style="thin">
          <color theme="4" tint="0.399945066682943"/>
        </bottom>
        <horizontal style="thin">
          <color theme="4" tint="0.399945066682943"/>
        </horizontal>
      </border>
    </dxf>
  </dxfs>
  <tableStyles count="1" defaultTableStyle="TableStyleMedium2" defaultPivotStyle="PivotStyleLight16">
    <tableStyle name="Loan Amortization Schedule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155776"/>
      <color rgb="00003399"/>
      <color rgb="0020394C"/>
      <color rgb="00000064"/>
      <color rgb="001557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PaymentSchedule" displayName="PaymentSchedule" ref="B16:K376" totalsRowShown="0">
  <tableColumns count="10">
    <tableColumn id="1" name="PMT NO"/>
    <tableColumn id="2" name="PAYMENT DATE"/>
    <tableColumn id="3" name="BEGINNING BALANCE"/>
    <tableColumn id="4" name="SCHEDULED PAYMENT"/>
    <tableColumn id="5" name="EXTRA PAYMENT"/>
    <tableColumn id="6" name="TOTAL PAYMENT"/>
    <tableColumn id="7" name="PRINCIPAL"/>
    <tableColumn id="8" name="INTEREST"/>
    <tableColumn id="9" name="ENDING BALANCE"/>
    <tableColumn id="10" name="CUMULATIVE INTERES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ortgagecalculator.org/mortgage-rates/" TargetMode="Externa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 autoPageBreaks="0"/>
  </sheetPr>
  <dimension ref="B1:K376"/>
  <sheetViews>
    <sheetView showGridLines="0" tabSelected="1" workbookViewId="0">
      <pane ySplit="16" topLeftCell="A17" activePane="bottomLeft" state="frozen"/>
      <selection/>
      <selection pane="bottomLeft" activeCell="G6" sqref="G6"/>
    </sheetView>
  </sheetViews>
  <sheetFormatPr defaultColWidth="9" defaultRowHeight="14.25"/>
  <cols>
    <col min="1" max="1" width="2.625" customWidth="1"/>
    <col min="2" max="2" width="6.875" customWidth="1"/>
    <col min="3" max="3" width="15" customWidth="1"/>
    <col min="4" max="4" width="19.875" customWidth="1"/>
    <col min="5" max="5" width="20.5" customWidth="1"/>
    <col min="6" max="6" width="15.625" customWidth="1"/>
    <col min="7" max="7" width="20.75" customWidth="1"/>
    <col min="8" max="8" width="18.75" customWidth="1"/>
    <col min="9" max="9" width="21.375" customWidth="1"/>
    <col min="10" max="10" width="20" customWidth="1"/>
    <col min="11" max="11" width="27.5" customWidth="1"/>
  </cols>
  <sheetData>
    <row r="1" ht="8.25" customHeight="1"/>
    <row r="2" ht="46.5" customHeight="1" spans="2:9">
      <c r="B2" s="1"/>
      <c r="D2" s="2" t="s">
        <v>0</v>
      </c>
      <c r="F2" s="3" t="s">
        <v>1</v>
      </c>
      <c r="G2" s="4"/>
      <c r="H2" s="4"/>
      <c r="I2" s="4"/>
    </row>
    <row r="3" spans="4:4">
      <c r="D3" t="s">
        <v>2</v>
      </c>
    </row>
    <row r="4" ht="15.75" spans="4:10">
      <c r="D4" t="s">
        <v>3</v>
      </c>
      <c r="I4" s="26"/>
      <c r="J4" s="27"/>
    </row>
    <row r="5" ht="26.25" spans="9:9">
      <c r="I5" s="28" t="s">
        <v>4</v>
      </c>
    </row>
    <row r="6" ht="30" customHeight="1" spans="2:11">
      <c r="B6" s="5" t="s">
        <v>5</v>
      </c>
      <c r="C6" s="5"/>
      <c r="D6" s="5"/>
      <c r="E6" s="5"/>
      <c r="F6" s="5"/>
      <c r="G6" s="5"/>
      <c r="H6" s="5"/>
      <c r="I6" s="5"/>
      <c r="J6" s="5"/>
      <c r="K6" s="5"/>
    </row>
    <row r="7" ht="20.1" customHeight="1" spans="3:9">
      <c r="C7" s="6"/>
      <c r="D7" s="6"/>
      <c r="E7" s="6"/>
      <c r="G7" s="6" t="s">
        <v>6</v>
      </c>
      <c r="H7" s="6"/>
      <c r="I7" s="6"/>
    </row>
    <row r="8" customHeight="1" spans="3:9">
      <c r="C8" s="7" t="s">
        <v>7</v>
      </c>
      <c r="D8" s="7"/>
      <c r="E8" s="8">
        <v>500000000</v>
      </c>
      <c r="G8" s="9" t="s">
        <v>8</v>
      </c>
      <c r="H8" s="9"/>
      <c r="I8" s="29">
        <f>IF(LoanIsGood,-PMT(InterestRate/PaymentsPerYear,ScheduledNumberOfPayments,LoanAmount),"")</f>
        <v>2277234.34564384</v>
      </c>
    </row>
    <row r="9" ht="15" spans="3:9">
      <c r="C9" s="10" t="s">
        <v>9</v>
      </c>
      <c r="D9" s="11" t="s">
        <v>10</v>
      </c>
      <c r="E9" s="12">
        <v>0.009</v>
      </c>
      <c r="G9" s="10" t="s">
        <v>11</v>
      </c>
      <c r="H9" s="10"/>
      <c r="I9" s="30">
        <f>IF(LoanIsGood,LoanPeriod*PaymentsPerYear,"")</f>
        <v>240</v>
      </c>
    </row>
    <row r="10" spans="3:9">
      <c r="C10" s="10" t="s">
        <v>12</v>
      </c>
      <c r="D10" s="10"/>
      <c r="E10" s="13">
        <v>20</v>
      </c>
      <c r="G10" s="10" t="s">
        <v>13</v>
      </c>
      <c r="H10" s="10"/>
      <c r="I10" s="30">
        <f>ActualNumberOfPayments</f>
        <v>240</v>
      </c>
    </row>
    <row r="11" spans="3:11">
      <c r="C11" s="10" t="s">
        <v>14</v>
      </c>
      <c r="D11" s="10"/>
      <c r="E11" s="14">
        <v>12</v>
      </c>
      <c r="G11" s="10" t="s">
        <v>15</v>
      </c>
      <c r="H11" s="10"/>
      <c r="I11" s="31">
        <f>(I9-I10)/E11</f>
        <v>0</v>
      </c>
      <c r="K11" s="32"/>
    </row>
    <row r="12" spans="3:9">
      <c r="C12" s="10" t="s">
        <v>16</v>
      </c>
      <c r="D12" s="10"/>
      <c r="E12" s="15">
        <v>46388</v>
      </c>
      <c r="G12" s="10" t="s">
        <v>17</v>
      </c>
      <c r="H12" s="10"/>
      <c r="I12" s="33">
        <f>TotalEarlyPayments</f>
        <v>0</v>
      </c>
    </row>
    <row r="13" spans="7:9">
      <c r="G13" s="10" t="s">
        <v>18</v>
      </c>
      <c r="H13" s="10"/>
      <c r="I13" s="33">
        <f>TotalInterest</f>
        <v>46536242.9545417</v>
      </c>
    </row>
    <row r="14" ht="15" spans="3:9">
      <c r="C14" s="10" t="s">
        <v>19</v>
      </c>
      <c r="D14" s="10"/>
      <c r="E14" s="16"/>
      <c r="G14" s="17" t="s">
        <v>20</v>
      </c>
      <c r="H14" s="18" t="s">
        <v>21</v>
      </c>
      <c r="I14" s="18"/>
    </row>
    <row r="16" ht="35.1" customHeight="1" spans="2:11">
      <c r="B16" s="19" t="s">
        <v>22</v>
      </c>
      <c r="C16" s="19" t="s">
        <v>23</v>
      </c>
      <c r="D16" s="19" t="s">
        <v>24</v>
      </c>
      <c r="E16" s="19" t="s">
        <v>25</v>
      </c>
      <c r="F16" s="19" t="s">
        <v>26</v>
      </c>
      <c r="G16" s="19" t="s">
        <v>27</v>
      </c>
      <c r="H16" s="19" t="s">
        <v>28</v>
      </c>
      <c r="I16" s="19" t="s">
        <v>29</v>
      </c>
      <c r="J16" s="19" t="s">
        <v>30</v>
      </c>
      <c r="K16" s="19" t="s">
        <v>31</v>
      </c>
    </row>
    <row r="17" spans="2:11">
      <c r="B17" s="20">
        <f>IF(LoanIsGood,IF(ROW()-ROW(PaymentSchedule[[#Headers],[PMT NO]])&gt;ScheduledNumberOfPayments,"",ROW()-ROW(PaymentSchedule[[#Headers],[PMT NO]])),"")</f>
        <v>1</v>
      </c>
      <c r="C17" s="21">
        <f>IF(PaymentSchedule[[#This Row],[PMT NO]]&lt;&gt;"",EOMONTH(LoanStartDate,ROW(PaymentSchedule[[#This Row],[PMT NO]])-ROW(PaymentSchedule[[#Headers],[PMT NO]])-2)+DAY(LoanStartDate),"")</f>
        <v>46388</v>
      </c>
      <c r="D17" s="22">
        <f>IF(PaymentSchedule[[#This Row],[PMT NO]]&lt;&gt;"",IF(ROW()-ROW(PaymentSchedule[[#Headers],[BEGINNING BALANCE]])=1,LoanAmount,INDEX(PaymentSchedule[ENDING BALANCE],ROW()-ROW(PaymentSchedule[[#Headers],[BEGINNING BALANCE]])-1)),"")</f>
        <v>500000000</v>
      </c>
      <c r="E17" s="22">
        <f>IF(PaymentSchedule[[#This Row],[PMT NO]]&lt;&gt;"",ScheduledPayment,"")</f>
        <v>2277234.34564384</v>
      </c>
      <c r="F1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" s="22">
        <f>IF(PaymentSchedule[[#This Row],[PMT NO]]&lt;&gt;"",PaymentSchedule[[#This Row],[TOTAL PAYMENT]]-PaymentSchedule[[#This Row],[INTEREST]],"")</f>
        <v>1902234.34564384</v>
      </c>
      <c r="I17" s="22">
        <f>IF(PaymentSchedule[[#This Row],[PMT NO]]&lt;&gt;"",PaymentSchedule[[#This Row],[BEGINNING BALANCE]]*(InterestRate/PaymentsPerYear),"")</f>
        <v>375000</v>
      </c>
      <c r="J1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498097765.654356</v>
      </c>
      <c r="K17" s="22">
        <f ca="1">IF(PaymentSchedule[[#This Row],[PMT NO]]&lt;&gt;"",SUM(INDEX(PaymentSchedule[INTEREST],1,1):PaymentSchedule[[#This Row],[INTEREST]]),"")</f>
        <v>375000</v>
      </c>
    </row>
    <row r="18" spans="2:11">
      <c r="B18" s="23">
        <f>IF(LoanIsGood,IF(ROW()-ROW(PaymentSchedule[[#Headers],[PMT NO]])&gt;ScheduledNumberOfPayments,"",ROW()-ROW(PaymentSchedule[[#Headers],[PMT NO]])),"")</f>
        <v>2</v>
      </c>
      <c r="C18" s="21">
        <f>IF(PaymentSchedule[[#This Row],[PMT NO]]&lt;&gt;"",EOMONTH(LoanStartDate,ROW(PaymentSchedule[[#This Row],[PMT NO]])-ROW(PaymentSchedule[[#Headers],[PMT NO]])-2)+DAY(LoanStartDate),"")</f>
        <v>46419</v>
      </c>
      <c r="D18" s="22">
        <f>IF(PaymentSchedule[[#This Row],[PMT NO]]&lt;&gt;"",IF(ROW()-ROW(PaymentSchedule[[#Headers],[BEGINNING BALANCE]])=1,LoanAmount,INDEX(PaymentSchedule[ENDING BALANCE],ROW()-ROW(PaymentSchedule[[#Headers],[BEGINNING BALANCE]])-1)),"")</f>
        <v>498097765.654356</v>
      </c>
      <c r="E18" s="22">
        <f>IF(PaymentSchedule[[#This Row],[PMT NO]]&lt;&gt;"",ScheduledPayment,"")</f>
        <v>2277234.34564384</v>
      </c>
      <c r="F1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" s="22">
        <f>IF(PaymentSchedule[[#This Row],[PMT NO]]&lt;&gt;"",PaymentSchedule[[#This Row],[TOTAL PAYMENT]]-PaymentSchedule[[#This Row],[INTEREST]],"")</f>
        <v>1903661.02140307</v>
      </c>
      <c r="I18" s="22">
        <f>IF(PaymentSchedule[[#This Row],[PMT NO]]&lt;&gt;"",PaymentSchedule[[#This Row],[BEGINNING BALANCE]]*(InterestRate/PaymentsPerYear),"")</f>
        <v>373573.324240767</v>
      </c>
      <c r="J1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496194104.632953</v>
      </c>
      <c r="K18" s="22">
        <f ca="1">IF(PaymentSchedule[[#This Row],[PMT NO]]&lt;&gt;"",SUM(INDEX(PaymentSchedule[INTEREST],1,1):PaymentSchedule[[#This Row],[INTEREST]]),"")</f>
        <v>748573.324240767</v>
      </c>
    </row>
    <row r="19" spans="2:11">
      <c r="B19" s="23">
        <f>IF(LoanIsGood,IF(ROW()-ROW(PaymentSchedule[[#Headers],[PMT NO]])&gt;ScheduledNumberOfPayments,"",ROW()-ROW(PaymentSchedule[[#Headers],[PMT NO]])),"")</f>
        <v>3</v>
      </c>
      <c r="C19" s="21">
        <f>IF(PaymentSchedule[[#This Row],[PMT NO]]&lt;&gt;"",EOMONTH(LoanStartDate,ROW(PaymentSchedule[[#This Row],[PMT NO]])-ROW(PaymentSchedule[[#Headers],[PMT NO]])-2)+DAY(LoanStartDate),"")</f>
        <v>46447</v>
      </c>
      <c r="D19" s="22">
        <f>IF(PaymentSchedule[[#This Row],[PMT NO]]&lt;&gt;"",IF(ROW()-ROW(PaymentSchedule[[#Headers],[BEGINNING BALANCE]])=1,LoanAmount,INDEX(PaymentSchedule[ENDING BALANCE],ROW()-ROW(PaymentSchedule[[#Headers],[BEGINNING BALANCE]])-1)),"")</f>
        <v>496194104.632953</v>
      </c>
      <c r="E19" s="22">
        <f>IF(PaymentSchedule[[#This Row],[PMT NO]]&lt;&gt;"",ScheduledPayment,"")</f>
        <v>2277234.34564384</v>
      </c>
      <c r="F1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" s="22">
        <f>IF(PaymentSchedule[[#This Row],[PMT NO]]&lt;&gt;"",PaymentSchedule[[#This Row],[TOTAL PAYMENT]]-PaymentSchedule[[#This Row],[INTEREST]],"")</f>
        <v>1905088.76716912</v>
      </c>
      <c r="I19" s="22">
        <f>IF(PaymentSchedule[[#This Row],[PMT NO]]&lt;&gt;"",PaymentSchedule[[#This Row],[BEGINNING BALANCE]]*(InterestRate/PaymentsPerYear),"")</f>
        <v>372145.578474715</v>
      </c>
      <c r="J1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494289015.865784</v>
      </c>
      <c r="K19" s="22">
        <f ca="1">IF(PaymentSchedule[[#This Row],[PMT NO]]&lt;&gt;"",SUM(INDEX(PaymentSchedule[INTEREST],1,1):PaymentSchedule[[#This Row],[INTEREST]]),"")</f>
        <v>1120718.90271548</v>
      </c>
    </row>
    <row r="20" spans="2:11">
      <c r="B20" s="23">
        <f>IF(LoanIsGood,IF(ROW()-ROW(PaymentSchedule[[#Headers],[PMT NO]])&gt;ScheduledNumberOfPayments,"",ROW()-ROW(PaymentSchedule[[#Headers],[PMT NO]])),"")</f>
        <v>4</v>
      </c>
      <c r="C20" s="21">
        <f>IF(PaymentSchedule[[#This Row],[PMT NO]]&lt;&gt;"",EOMONTH(LoanStartDate,ROW(PaymentSchedule[[#This Row],[PMT NO]])-ROW(PaymentSchedule[[#Headers],[PMT NO]])-2)+DAY(LoanStartDate),"")</f>
        <v>46478</v>
      </c>
      <c r="D20" s="22">
        <f>IF(PaymentSchedule[[#This Row],[PMT NO]]&lt;&gt;"",IF(ROW()-ROW(PaymentSchedule[[#Headers],[BEGINNING BALANCE]])=1,LoanAmount,INDEX(PaymentSchedule[ENDING BALANCE],ROW()-ROW(PaymentSchedule[[#Headers],[BEGINNING BALANCE]])-1)),"")</f>
        <v>494289015.865784</v>
      </c>
      <c r="E20" s="22">
        <f>IF(PaymentSchedule[[#This Row],[PMT NO]]&lt;&gt;"",ScheduledPayment,"")</f>
        <v>2277234.34564384</v>
      </c>
      <c r="F2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" s="22">
        <f>IF(PaymentSchedule[[#This Row],[PMT NO]]&lt;&gt;"",PaymentSchedule[[#This Row],[TOTAL PAYMENT]]-PaymentSchedule[[#This Row],[INTEREST]],"")</f>
        <v>1906517.5837445</v>
      </c>
      <c r="I20" s="22">
        <f>IF(PaymentSchedule[[#This Row],[PMT NO]]&lt;&gt;"",PaymentSchedule[[#This Row],[BEGINNING BALANCE]]*(InterestRate/PaymentsPerYear),"")</f>
        <v>370716.761899338</v>
      </c>
      <c r="J2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492382498.282039</v>
      </c>
      <c r="K20" s="22">
        <f ca="1">IF(PaymentSchedule[[#This Row],[PMT NO]]&lt;&gt;"",SUM(INDEX(PaymentSchedule[INTEREST],1,1):PaymentSchedule[[#This Row],[INTEREST]]),"")</f>
        <v>1491435.66461482</v>
      </c>
    </row>
    <row r="21" spans="2:11">
      <c r="B21" s="23">
        <f>IF(LoanIsGood,IF(ROW()-ROW(PaymentSchedule[[#Headers],[PMT NO]])&gt;ScheduledNumberOfPayments,"",ROW()-ROW(PaymentSchedule[[#Headers],[PMT NO]])),"")</f>
        <v>5</v>
      </c>
      <c r="C21" s="21">
        <f>IF(PaymentSchedule[[#This Row],[PMT NO]]&lt;&gt;"",EOMONTH(LoanStartDate,ROW(PaymentSchedule[[#This Row],[PMT NO]])-ROW(PaymentSchedule[[#Headers],[PMT NO]])-2)+DAY(LoanStartDate),"")</f>
        <v>46508</v>
      </c>
      <c r="D21" s="22">
        <f>IF(PaymentSchedule[[#This Row],[PMT NO]]&lt;&gt;"",IF(ROW()-ROW(PaymentSchedule[[#Headers],[BEGINNING BALANCE]])=1,LoanAmount,INDEX(PaymentSchedule[ENDING BALANCE],ROW()-ROW(PaymentSchedule[[#Headers],[BEGINNING BALANCE]])-1)),"")</f>
        <v>492382498.282039</v>
      </c>
      <c r="E21" s="22">
        <f>IF(PaymentSchedule[[#This Row],[PMT NO]]&lt;&gt;"",ScheduledPayment,"")</f>
        <v>2277234.34564384</v>
      </c>
      <c r="F2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" s="22">
        <f>IF(PaymentSchedule[[#This Row],[PMT NO]]&lt;&gt;"",PaymentSchedule[[#This Row],[TOTAL PAYMENT]]-PaymentSchedule[[#This Row],[INTEREST]],"")</f>
        <v>1907947.47193231</v>
      </c>
      <c r="I21" s="22">
        <f>IF(PaymentSchedule[[#This Row],[PMT NO]]&lt;&gt;"",PaymentSchedule[[#This Row],[BEGINNING BALANCE]]*(InterestRate/PaymentsPerYear),"")</f>
        <v>369286.87371153</v>
      </c>
      <c r="J2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490474550.810107</v>
      </c>
      <c r="K21" s="22">
        <f ca="1">IF(PaymentSchedule[[#This Row],[PMT NO]]&lt;&gt;"",SUM(INDEX(PaymentSchedule[INTEREST],1,1):PaymentSchedule[[#This Row],[INTEREST]]),"")</f>
        <v>1860722.53832635</v>
      </c>
    </row>
    <row r="22" spans="2:11">
      <c r="B22" s="23">
        <f>IF(LoanIsGood,IF(ROW()-ROW(PaymentSchedule[[#Headers],[PMT NO]])&gt;ScheduledNumberOfPayments,"",ROW()-ROW(PaymentSchedule[[#Headers],[PMT NO]])),"")</f>
        <v>6</v>
      </c>
      <c r="C22" s="21">
        <f>IF(PaymentSchedule[[#This Row],[PMT NO]]&lt;&gt;"",EOMONTH(LoanStartDate,ROW(PaymentSchedule[[#This Row],[PMT NO]])-ROW(PaymentSchedule[[#Headers],[PMT NO]])-2)+DAY(LoanStartDate),"")</f>
        <v>46539</v>
      </c>
      <c r="D22" s="22">
        <f>IF(PaymentSchedule[[#This Row],[PMT NO]]&lt;&gt;"",IF(ROW()-ROW(PaymentSchedule[[#Headers],[BEGINNING BALANCE]])=1,LoanAmount,INDEX(PaymentSchedule[ENDING BALANCE],ROW()-ROW(PaymentSchedule[[#Headers],[BEGINNING BALANCE]])-1)),"")</f>
        <v>490474550.810107</v>
      </c>
      <c r="E22" s="22">
        <f>IF(PaymentSchedule[[#This Row],[PMT NO]]&lt;&gt;"",ScheduledPayment,"")</f>
        <v>2277234.34564384</v>
      </c>
      <c r="F2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" s="22">
        <f>IF(PaymentSchedule[[#This Row],[PMT NO]]&lt;&gt;"",PaymentSchedule[[#This Row],[TOTAL PAYMENT]]-PaymentSchedule[[#This Row],[INTEREST]],"")</f>
        <v>1909378.43253626</v>
      </c>
      <c r="I22" s="22">
        <f>IF(PaymentSchedule[[#This Row],[PMT NO]]&lt;&gt;"",PaymentSchedule[[#This Row],[BEGINNING BALANCE]]*(InterestRate/PaymentsPerYear),"")</f>
        <v>367855.91310758</v>
      </c>
      <c r="J2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488565172.377571</v>
      </c>
      <c r="K22" s="22">
        <f ca="1">IF(PaymentSchedule[[#This Row],[PMT NO]]&lt;&gt;"",SUM(INDEX(PaymentSchedule[INTEREST],1,1):PaymentSchedule[[#This Row],[INTEREST]]),"")</f>
        <v>2228578.45143393</v>
      </c>
    </row>
    <row r="23" spans="2:11">
      <c r="B23" s="23">
        <f>IF(LoanIsGood,IF(ROW()-ROW(PaymentSchedule[[#Headers],[PMT NO]])&gt;ScheduledNumberOfPayments,"",ROW()-ROW(PaymentSchedule[[#Headers],[PMT NO]])),"")</f>
        <v>7</v>
      </c>
      <c r="C23" s="21">
        <f>IF(PaymentSchedule[[#This Row],[PMT NO]]&lt;&gt;"",EOMONTH(LoanStartDate,ROW(PaymentSchedule[[#This Row],[PMT NO]])-ROW(PaymentSchedule[[#Headers],[PMT NO]])-2)+DAY(LoanStartDate),"")</f>
        <v>46569</v>
      </c>
      <c r="D23" s="22">
        <f>IF(PaymentSchedule[[#This Row],[PMT NO]]&lt;&gt;"",IF(ROW()-ROW(PaymentSchedule[[#Headers],[BEGINNING BALANCE]])=1,LoanAmount,INDEX(PaymentSchedule[ENDING BALANCE],ROW()-ROW(PaymentSchedule[[#Headers],[BEGINNING BALANCE]])-1)),"")</f>
        <v>488565172.377571</v>
      </c>
      <c r="E23" s="22">
        <f>IF(PaymentSchedule[[#This Row],[PMT NO]]&lt;&gt;"",ScheduledPayment,"")</f>
        <v>2277234.34564384</v>
      </c>
      <c r="F2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" s="22">
        <f>IF(PaymentSchedule[[#This Row],[PMT NO]]&lt;&gt;"",PaymentSchedule[[#This Row],[TOTAL PAYMENT]]-PaymentSchedule[[#This Row],[INTEREST]],"")</f>
        <v>1910810.46636066</v>
      </c>
      <c r="I23" s="22">
        <f>IF(PaymentSchedule[[#This Row],[PMT NO]]&lt;&gt;"",PaymentSchedule[[#This Row],[BEGINNING BALANCE]]*(InterestRate/PaymentsPerYear),"")</f>
        <v>366423.879283178</v>
      </c>
      <c r="J2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486654361.91121</v>
      </c>
      <c r="K23" s="22">
        <f ca="1">IF(PaymentSchedule[[#This Row],[PMT NO]]&lt;&gt;"",SUM(INDEX(PaymentSchedule[INTEREST],1,1):PaymentSchedule[[#This Row],[INTEREST]]),"")</f>
        <v>2595002.33071711</v>
      </c>
    </row>
    <row r="24" spans="2:11">
      <c r="B24" s="23">
        <f>IF(LoanIsGood,IF(ROW()-ROW(PaymentSchedule[[#Headers],[PMT NO]])&gt;ScheduledNumberOfPayments,"",ROW()-ROW(PaymentSchedule[[#Headers],[PMT NO]])),"")</f>
        <v>8</v>
      </c>
      <c r="C24" s="21">
        <f>IF(PaymentSchedule[[#This Row],[PMT NO]]&lt;&gt;"",EOMONTH(LoanStartDate,ROW(PaymentSchedule[[#This Row],[PMT NO]])-ROW(PaymentSchedule[[#Headers],[PMT NO]])-2)+DAY(LoanStartDate),"")</f>
        <v>46600</v>
      </c>
      <c r="D24" s="22">
        <f>IF(PaymentSchedule[[#This Row],[PMT NO]]&lt;&gt;"",IF(ROW()-ROW(PaymentSchedule[[#Headers],[BEGINNING BALANCE]])=1,LoanAmount,INDEX(PaymentSchedule[ENDING BALANCE],ROW()-ROW(PaymentSchedule[[#Headers],[BEGINNING BALANCE]])-1)),"")</f>
        <v>486654361.91121</v>
      </c>
      <c r="E24" s="22">
        <f>IF(PaymentSchedule[[#This Row],[PMT NO]]&lt;&gt;"",ScheduledPayment,"")</f>
        <v>2277234.34564384</v>
      </c>
      <c r="F2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" s="22">
        <f>IF(PaymentSchedule[[#This Row],[PMT NO]]&lt;&gt;"",PaymentSchedule[[#This Row],[TOTAL PAYMENT]]-PaymentSchedule[[#This Row],[INTEREST]],"")</f>
        <v>1912243.57421043</v>
      </c>
      <c r="I24" s="22">
        <f>IF(PaymentSchedule[[#This Row],[PMT NO]]&lt;&gt;"",PaymentSchedule[[#This Row],[BEGINNING BALANCE]]*(InterestRate/PaymentsPerYear),"")</f>
        <v>364990.771433408</v>
      </c>
      <c r="J2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484742118.337</v>
      </c>
      <c r="K24" s="22">
        <f ca="1">IF(PaymentSchedule[[#This Row],[PMT NO]]&lt;&gt;"",SUM(INDEX(PaymentSchedule[INTEREST],1,1):PaymentSchedule[[#This Row],[INTEREST]]),"")</f>
        <v>2959993.10215052</v>
      </c>
    </row>
    <row r="25" spans="2:11">
      <c r="B25" s="23">
        <f>IF(LoanIsGood,IF(ROW()-ROW(PaymentSchedule[[#Headers],[PMT NO]])&gt;ScheduledNumberOfPayments,"",ROW()-ROW(PaymentSchedule[[#Headers],[PMT NO]])),"")</f>
        <v>9</v>
      </c>
      <c r="C25" s="21">
        <f>IF(PaymentSchedule[[#This Row],[PMT NO]]&lt;&gt;"",EOMONTH(LoanStartDate,ROW(PaymentSchedule[[#This Row],[PMT NO]])-ROW(PaymentSchedule[[#Headers],[PMT NO]])-2)+DAY(LoanStartDate),"")</f>
        <v>46631</v>
      </c>
      <c r="D25" s="22">
        <f>IF(PaymentSchedule[[#This Row],[PMT NO]]&lt;&gt;"",IF(ROW()-ROW(PaymentSchedule[[#Headers],[BEGINNING BALANCE]])=1,LoanAmount,INDEX(PaymentSchedule[ENDING BALANCE],ROW()-ROW(PaymentSchedule[[#Headers],[BEGINNING BALANCE]])-1)),"")</f>
        <v>484742118.337</v>
      </c>
      <c r="E25" s="22">
        <f>IF(PaymentSchedule[[#This Row],[PMT NO]]&lt;&gt;"",ScheduledPayment,"")</f>
        <v>2277234.34564384</v>
      </c>
      <c r="F2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5" s="22">
        <f>IF(PaymentSchedule[[#This Row],[PMT NO]]&lt;&gt;"",PaymentSchedule[[#This Row],[TOTAL PAYMENT]]-PaymentSchedule[[#This Row],[INTEREST]],"")</f>
        <v>1913677.75689109</v>
      </c>
      <c r="I25" s="22">
        <f>IF(PaymentSchedule[[#This Row],[PMT NO]]&lt;&gt;"",PaymentSchedule[[#This Row],[BEGINNING BALANCE]]*(InterestRate/PaymentsPerYear),"")</f>
        <v>363556.58875275</v>
      </c>
      <c r="J2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482828440.580109</v>
      </c>
      <c r="K25" s="22">
        <f ca="1">IF(PaymentSchedule[[#This Row],[PMT NO]]&lt;&gt;"",SUM(INDEX(PaymentSchedule[INTEREST],1,1):PaymentSchedule[[#This Row],[INTEREST]]),"")</f>
        <v>3323549.69090327</v>
      </c>
    </row>
    <row r="26" spans="2:11">
      <c r="B26" s="23">
        <f>IF(LoanIsGood,IF(ROW()-ROW(PaymentSchedule[[#Headers],[PMT NO]])&gt;ScheduledNumberOfPayments,"",ROW()-ROW(PaymentSchedule[[#Headers],[PMT NO]])),"")</f>
        <v>10</v>
      </c>
      <c r="C26" s="21">
        <f>IF(PaymentSchedule[[#This Row],[PMT NO]]&lt;&gt;"",EOMONTH(LoanStartDate,ROW(PaymentSchedule[[#This Row],[PMT NO]])-ROW(PaymentSchedule[[#Headers],[PMT NO]])-2)+DAY(LoanStartDate),"")</f>
        <v>46661</v>
      </c>
      <c r="D26" s="22">
        <f>IF(PaymentSchedule[[#This Row],[PMT NO]]&lt;&gt;"",IF(ROW()-ROW(PaymentSchedule[[#Headers],[BEGINNING BALANCE]])=1,LoanAmount,INDEX(PaymentSchedule[ENDING BALANCE],ROW()-ROW(PaymentSchedule[[#Headers],[BEGINNING BALANCE]])-1)),"")</f>
        <v>482828440.580109</v>
      </c>
      <c r="E26" s="22">
        <f>IF(PaymentSchedule[[#This Row],[PMT NO]]&lt;&gt;"",ScheduledPayment,"")</f>
        <v>2277234.34564384</v>
      </c>
      <c r="F2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6" s="22">
        <f>IF(PaymentSchedule[[#This Row],[PMT NO]]&lt;&gt;"",PaymentSchedule[[#This Row],[TOTAL PAYMENT]]-PaymentSchedule[[#This Row],[INTEREST]],"")</f>
        <v>1915113.01520876</v>
      </c>
      <c r="I26" s="22">
        <f>IF(PaymentSchedule[[#This Row],[PMT NO]]&lt;&gt;"",PaymentSchedule[[#This Row],[BEGINNING BALANCE]]*(InterestRate/PaymentsPerYear),"")</f>
        <v>362121.330435082</v>
      </c>
      <c r="J2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480913327.5649</v>
      </c>
      <c r="K26" s="22">
        <f ca="1">IF(PaymentSchedule[[#This Row],[PMT NO]]&lt;&gt;"",SUM(INDEX(PaymentSchedule[INTEREST],1,1):PaymentSchedule[[#This Row],[INTEREST]]),"")</f>
        <v>3685671.02133835</v>
      </c>
    </row>
    <row r="27" spans="2:11">
      <c r="B27" s="23">
        <f>IF(LoanIsGood,IF(ROW()-ROW(PaymentSchedule[[#Headers],[PMT NO]])&gt;ScheduledNumberOfPayments,"",ROW()-ROW(PaymentSchedule[[#Headers],[PMT NO]])),"")</f>
        <v>11</v>
      </c>
      <c r="C27" s="21">
        <f>IF(PaymentSchedule[[#This Row],[PMT NO]]&lt;&gt;"",EOMONTH(LoanStartDate,ROW(PaymentSchedule[[#This Row],[PMT NO]])-ROW(PaymentSchedule[[#Headers],[PMT NO]])-2)+DAY(LoanStartDate),"")</f>
        <v>46692</v>
      </c>
      <c r="D27" s="22">
        <f>IF(PaymentSchedule[[#This Row],[PMT NO]]&lt;&gt;"",IF(ROW()-ROW(PaymentSchedule[[#Headers],[BEGINNING BALANCE]])=1,LoanAmount,INDEX(PaymentSchedule[ENDING BALANCE],ROW()-ROW(PaymentSchedule[[#Headers],[BEGINNING BALANCE]])-1)),"")</f>
        <v>480913327.5649</v>
      </c>
      <c r="E27" s="22">
        <f>IF(PaymentSchedule[[#This Row],[PMT NO]]&lt;&gt;"",ScheduledPayment,"")</f>
        <v>2277234.34564384</v>
      </c>
      <c r="F2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7" s="22">
        <f>IF(PaymentSchedule[[#This Row],[PMT NO]]&lt;&gt;"",PaymentSchedule[[#This Row],[TOTAL PAYMENT]]-PaymentSchedule[[#This Row],[INTEREST]],"")</f>
        <v>1916549.34997016</v>
      </c>
      <c r="I27" s="22">
        <f>IF(PaymentSchedule[[#This Row],[PMT NO]]&lt;&gt;"",PaymentSchedule[[#This Row],[BEGINNING BALANCE]]*(InterestRate/PaymentsPerYear),"")</f>
        <v>360684.995673675</v>
      </c>
      <c r="J2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478996778.21493</v>
      </c>
      <c r="K27" s="22">
        <f ca="1">IF(PaymentSchedule[[#This Row],[PMT NO]]&lt;&gt;"",SUM(INDEX(PaymentSchedule[INTEREST],1,1):PaymentSchedule[[#This Row],[INTEREST]]),"")</f>
        <v>4046356.01701202</v>
      </c>
    </row>
    <row r="28" spans="2:11">
      <c r="B28" s="23">
        <f>IF(LoanIsGood,IF(ROW()-ROW(PaymentSchedule[[#Headers],[PMT NO]])&gt;ScheduledNumberOfPayments,"",ROW()-ROW(PaymentSchedule[[#Headers],[PMT NO]])),"")</f>
        <v>12</v>
      </c>
      <c r="C28" s="21">
        <f>IF(PaymentSchedule[[#This Row],[PMT NO]]&lt;&gt;"",EOMONTH(LoanStartDate,ROW(PaymentSchedule[[#This Row],[PMT NO]])-ROW(PaymentSchedule[[#Headers],[PMT NO]])-2)+DAY(LoanStartDate),"")</f>
        <v>46722</v>
      </c>
      <c r="D28" s="22">
        <f>IF(PaymentSchedule[[#This Row],[PMT NO]]&lt;&gt;"",IF(ROW()-ROW(PaymentSchedule[[#Headers],[BEGINNING BALANCE]])=1,LoanAmount,INDEX(PaymentSchedule[ENDING BALANCE],ROW()-ROW(PaymentSchedule[[#Headers],[BEGINNING BALANCE]])-1)),"")</f>
        <v>478996778.21493</v>
      </c>
      <c r="E28" s="22">
        <f>IF(PaymentSchedule[[#This Row],[PMT NO]]&lt;&gt;"",ScheduledPayment,"")</f>
        <v>2277234.34564384</v>
      </c>
      <c r="F2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8" s="22">
        <f>IF(PaymentSchedule[[#This Row],[PMT NO]]&lt;&gt;"",PaymentSchedule[[#This Row],[TOTAL PAYMENT]]-PaymentSchedule[[#This Row],[INTEREST]],"")</f>
        <v>1917986.76198264</v>
      </c>
      <c r="I28" s="22">
        <f>IF(PaymentSchedule[[#This Row],[PMT NO]]&lt;&gt;"",PaymentSchedule[[#This Row],[BEGINNING BALANCE]]*(InterestRate/PaymentsPerYear),"")</f>
        <v>359247.583661197</v>
      </c>
      <c r="J2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477078791.452947</v>
      </c>
      <c r="K28" s="22">
        <f ca="1">IF(PaymentSchedule[[#This Row],[PMT NO]]&lt;&gt;"",SUM(INDEX(PaymentSchedule[INTEREST],1,1):PaymentSchedule[[#This Row],[INTEREST]]),"")</f>
        <v>4405603.60067322</v>
      </c>
    </row>
    <row r="29" spans="2:11">
      <c r="B29" s="23">
        <f>IF(LoanIsGood,IF(ROW()-ROW(PaymentSchedule[[#Headers],[PMT NO]])&gt;ScheduledNumberOfPayments,"",ROW()-ROW(PaymentSchedule[[#Headers],[PMT NO]])),"")</f>
        <v>13</v>
      </c>
      <c r="C29" s="21">
        <f>IF(PaymentSchedule[[#This Row],[PMT NO]]&lt;&gt;"",EOMONTH(LoanStartDate,ROW(PaymentSchedule[[#This Row],[PMT NO]])-ROW(PaymentSchedule[[#Headers],[PMT NO]])-2)+DAY(LoanStartDate),"")</f>
        <v>46753</v>
      </c>
      <c r="D29" s="22">
        <f>IF(PaymentSchedule[[#This Row],[PMT NO]]&lt;&gt;"",IF(ROW()-ROW(PaymentSchedule[[#Headers],[BEGINNING BALANCE]])=1,LoanAmount,INDEX(PaymentSchedule[ENDING BALANCE],ROW()-ROW(PaymentSchedule[[#Headers],[BEGINNING BALANCE]])-1)),"")</f>
        <v>477078791.452947</v>
      </c>
      <c r="E29" s="22">
        <f>IF(PaymentSchedule[[#This Row],[PMT NO]]&lt;&gt;"",ScheduledPayment,"")</f>
        <v>2277234.34564384</v>
      </c>
      <c r="F2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9" s="22">
        <f>IF(PaymentSchedule[[#This Row],[PMT NO]]&lt;&gt;"",PaymentSchedule[[#This Row],[TOTAL PAYMENT]]-PaymentSchedule[[#This Row],[INTEREST]],"")</f>
        <v>1919425.25205413</v>
      </c>
      <c r="I29" s="22">
        <f>IF(PaymentSchedule[[#This Row],[PMT NO]]&lt;&gt;"",PaymentSchedule[[#This Row],[BEGINNING BALANCE]]*(InterestRate/PaymentsPerYear),"")</f>
        <v>357809.09358971</v>
      </c>
      <c r="J2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475159366.200893</v>
      </c>
      <c r="K29" s="22">
        <f ca="1">IF(PaymentSchedule[[#This Row],[PMT NO]]&lt;&gt;"",SUM(INDEX(PaymentSchedule[INTEREST],1,1):PaymentSchedule[[#This Row],[INTEREST]]),"")</f>
        <v>4763412.69426293</v>
      </c>
    </row>
    <row r="30" spans="2:11">
      <c r="B30" s="23">
        <f>IF(LoanIsGood,IF(ROW()-ROW(PaymentSchedule[[#Headers],[PMT NO]])&gt;ScheduledNumberOfPayments,"",ROW()-ROW(PaymentSchedule[[#Headers],[PMT NO]])),"")</f>
        <v>14</v>
      </c>
      <c r="C30" s="21">
        <f>IF(PaymentSchedule[[#This Row],[PMT NO]]&lt;&gt;"",EOMONTH(LoanStartDate,ROW(PaymentSchedule[[#This Row],[PMT NO]])-ROW(PaymentSchedule[[#Headers],[PMT NO]])-2)+DAY(LoanStartDate),"")</f>
        <v>46784</v>
      </c>
      <c r="D30" s="22">
        <f>IF(PaymentSchedule[[#This Row],[PMT NO]]&lt;&gt;"",IF(ROW()-ROW(PaymentSchedule[[#Headers],[BEGINNING BALANCE]])=1,LoanAmount,INDEX(PaymentSchedule[ENDING BALANCE],ROW()-ROW(PaymentSchedule[[#Headers],[BEGINNING BALANCE]])-1)),"")</f>
        <v>475159366.200893</v>
      </c>
      <c r="E30" s="22">
        <f>IF(PaymentSchedule[[#This Row],[PMT NO]]&lt;&gt;"",ScheduledPayment,"")</f>
        <v>2277234.34564384</v>
      </c>
      <c r="F3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0" s="22">
        <f>IF(PaymentSchedule[[#This Row],[PMT NO]]&lt;&gt;"",PaymentSchedule[[#This Row],[TOTAL PAYMENT]]-PaymentSchedule[[#This Row],[INTEREST]],"")</f>
        <v>1920864.82099317</v>
      </c>
      <c r="I30" s="22">
        <f>IF(PaymentSchedule[[#This Row],[PMT NO]]&lt;&gt;"",PaymentSchedule[[#This Row],[BEGINNING BALANCE]]*(InterestRate/PaymentsPerYear),"")</f>
        <v>356369.52465067</v>
      </c>
      <c r="J3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473238501.3799</v>
      </c>
      <c r="K30" s="22">
        <f ca="1">IF(PaymentSchedule[[#This Row],[PMT NO]]&lt;&gt;"",SUM(INDEX(PaymentSchedule[INTEREST],1,1):PaymentSchedule[[#This Row],[INTEREST]]),"")</f>
        <v>5119782.2189136</v>
      </c>
    </row>
    <row r="31" spans="2:11">
      <c r="B31" s="23">
        <f>IF(LoanIsGood,IF(ROW()-ROW(PaymentSchedule[[#Headers],[PMT NO]])&gt;ScheduledNumberOfPayments,"",ROW()-ROW(PaymentSchedule[[#Headers],[PMT NO]])),"")</f>
        <v>15</v>
      </c>
      <c r="C31" s="21">
        <f>IF(PaymentSchedule[[#This Row],[PMT NO]]&lt;&gt;"",EOMONTH(LoanStartDate,ROW(PaymentSchedule[[#This Row],[PMT NO]])-ROW(PaymentSchedule[[#Headers],[PMT NO]])-2)+DAY(LoanStartDate),"")</f>
        <v>46813</v>
      </c>
      <c r="D31" s="22">
        <f>IF(PaymentSchedule[[#This Row],[PMT NO]]&lt;&gt;"",IF(ROW()-ROW(PaymentSchedule[[#Headers],[BEGINNING BALANCE]])=1,LoanAmount,INDEX(PaymentSchedule[ENDING BALANCE],ROW()-ROW(PaymentSchedule[[#Headers],[BEGINNING BALANCE]])-1)),"")</f>
        <v>473238501.3799</v>
      </c>
      <c r="E31" s="22">
        <f>IF(PaymentSchedule[[#This Row],[PMT NO]]&lt;&gt;"",ScheduledPayment,"")</f>
        <v>2277234.34564384</v>
      </c>
      <c r="F3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1" s="22">
        <f>IF(PaymentSchedule[[#This Row],[PMT NO]]&lt;&gt;"",PaymentSchedule[[#This Row],[TOTAL PAYMENT]]-PaymentSchedule[[#This Row],[INTEREST]],"")</f>
        <v>1922305.46960891</v>
      </c>
      <c r="I31" s="22">
        <f>IF(PaymentSchedule[[#This Row],[PMT NO]]&lt;&gt;"",PaymentSchedule[[#This Row],[BEGINNING BALANCE]]*(InterestRate/PaymentsPerYear),"")</f>
        <v>354928.876034925</v>
      </c>
      <c r="J3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471316195.910291</v>
      </c>
      <c r="K31" s="22">
        <f ca="1">IF(PaymentSchedule[[#This Row],[PMT NO]]&lt;&gt;"",SUM(INDEX(PaymentSchedule[INTEREST],1,1):PaymentSchedule[[#This Row],[INTEREST]]),"")</f>
        <v>5474711.09494852</v>
      </c>
    </row>
    <row r="32" spans="2:11">
      <c r="B32" s="23">
        <f>IF(LoanIsGood,IF(ROW()-ROW(PaymentSchedule[[#Headers],[PMT NO]])&gt;ScheduledNumberOfPayments,"",ROW()-ROW(PaymentSchedule[[#Headers],[PMT NO]])),"")</f>
        <v>16</v>
      </c>
      <c r="C32" s="21">
        <f>IF(PaymentSchedule[[#This Row],[PMT NO]]&lt;&gt;"",EOMONTH(LoanStartDate,ROW(PaymentSchedule[[#This Row],[PMT NO]])-ROW(PaymentSchedule[[#Headers],[PMT NO]])-2)+DAY(LoanStartDate),"")</f>
        <v>46844</v>
      </c>
      <c r="D32" s="22">
        <f>IF(PaymentSchedule[[#This Row],[PMT NO]]&lt;&gt;"",IF(ROW()-ROW(PaymentSchedule[[#Headers],[BEGINNING BALANCE]])=1,LoanAmount,INDEX(PaymentSchedule[ENDING BALANCE],ROW()-ROW(PaymentSchedule[[#Headers],[BEGINNING BALANCE]])-1)),"")</f>
        <v>471316195.910291</v>
      </c>
      <c r="E32" s="22">
        <f>IF(PaymentSchedule[[#This Row],[PMT NO]]&lt;&gt;"",ScheduledPayment,"")</f>
        <v>2277234.34564384</v>
      </c>
      <c r="F3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2" s="22">
        <f>IF(PaymentSchedule[[#This Row],[PMT NO]]&lt;&gt;"",PaymentSchedule[[#This Row],[TOTAL PAYMENT]]-PaymentSchedule[[#This Row],[INTEREST]],"")</f>
        <v>1923747.19871112</v>
      </c>
      <c r="I32" s="22">
        <f>IF(PaymentSchedule[[#This Row],[PMT NO]]&lt;&gt;"",PaymentSchedule[[#This Row],[BEGINNING BALANCE]]*(InterestRate/PaymentsPerYear),"")</f>
        <v>353487.146932718</v>
      </c>
      <c r="J3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469392448.71158</v>
      </c>
      <c r="K32" s="22">
        <f ca="1">IF(PaymentSchedule[[#This Row],[PMT NO]]&lt;&gt;"",SUM(INDEX(PaymentSchedule[INTEREST],1,1):PaymentSchedule[[#This Row],[INTEREST]]),"")</f>
        <v>5828198.24188124</v>
      </c>
    </row>
    <row r="33" spans="2:11">
      <c r="B33" s="23">
        <f>IF(LoanIsGood,IF(ROW()-ROW(PaymentSchedule[[#Headers],[PMT NO]])&gt;ScheduledNumberOfPayments,"",ROW()-ROW(PaymentSchedule[[#Headers],[PMT NO]])),"")</f>
        <v>17</v>
      </c>
      <c r="C33" s="21">
        <f>IF(PaymentSchedule[[#This Row],[PMT NO]]&lt;&gt;"",EOMONTH(LoanStartDate,ROW(PaymentSchedule[[#This Row],[PMT NO]])-ROW(PaymentSchedule[[#Headers],[PMT NO]])-2)+DAY(LoanStartDate),"")</f>
        <v>46874</v>
      </c>
      <c r="D33" s="22">
        <f>IF(PaymentSchedule[[#This Row],[PMT NO]]&lt;&gt;"",IF(ROW()-ROW(PaymentSchedule[[#Headers],[BEGINNING BALANCE]])=1,LoanAmount,INDEX(PaymentSchedule[ENDING BALANCE],ROW()-ROW(PaymentSchedule[[#Headers],[BEGINNING BALANCE]])-1)),"")</f>
        <v>469392448.71158</v>
      </c>
      <c r="E33" s="22">
        <f>IF(PaymentSchedule[[#This Row],[PMT NO]]&lt;&gt;"",ScheduledPayment,"")</f>
        <v>2277234.34564384</v>
      </c>
      <c r="F3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3" s="22">
        <f>IF(PaymentSchedule[[#This Row],[PMT NO]]&lt;&gt;"",PaymentSchedule[[#This Row],[TOTAL PAYMENT]]-PaymentSchedule[[#This Row],[INTEREST]],"")</f>
        <v>1925190.00911015</v>
      </c>
      <c r="I33" s="22">
        <f>IF(PaymentSchedule[[#This Row],[PMT NO]]&lt;&gt;"",PaymentSchedule[[#This Row],[BEGINNING BALANCE]]*(InterestRate/PaymentsPerYear),"")</f>
        <v>352044.336533685</v>
      </c>
      <c r="J3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467467258.70247</v>
      </c>
      <c r="K33" s="22">
        <f ca="1">IF(PaymentSchedule[[#This Row],[PMT NO]]&lt;&gt;"",SUM(INDEX(PaymentSchedule[INTEREST],1,1):PaymentSchedule[[#This Row],[INTEREST]]),"")</f>
        <v>6180242.57841493</v>
      </c>
    </row>
    <row r="34" spans="2:11">
      <c r="B34" s="23">
        <f>IF(LoanIsGood,IF(ROW()-ROW(PaymentSchedule[[#Headers],[PMT NO]])&gt;ScheduledNumberOfPayments,"",ROW()-ROW(PaymentSchedule[[#Headers],[PMT NO]])),"")</f>
        <v>18</v>
      </c>
      <c r="C34" s="21">
        <f>IF(PaymentSchedule[[#This Row],[PMT NO]]&lt;&gt;"",EOMONTH(LoanStartDate,ROW(PaymentSchedule[[#This Row],[PMT NO]])-ROW(PaymentSchedule[[#Headers],[PMT NO]])-2)+DAY(LoanStartDate),"")</f>
        <v>46905</v>
      </c>
      <c r="D34" s="22">
        <f>IF(PaymentSchedule[[#This Row],[PMT NO]]&lt;&gt;"",IF(ROW()-ROW(PaymentSchedule[[#Headers],[BEGINNING BALANCE]])=1,LoanAmount,INDEX(PaymentSchedule[ENDING BALANCE],ROW()-ROW(PaymentSchedule[[#Headers],[BEGINNING BALANCE]])-1)),"")</f>
        <v>467467258.70247</v>
      </c>
      <c r="E34" s="22">
        <f>IF(PaymentSchedule[[#This Row],[PMT NO]]&lt;&gt;"",ScheduledPayment,"")</f>
        <v>2277234.34564384</v>
      </c>
      <c r="F3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4" s="22">
        <f>IF(PaymentSchedule[[#This Row],[PMT NO]]&lt;&gt;"",PaymentSchedule[[#This Row],[TOTAL PAYMENT]]-PaymentSchedule[[#This Row],[INTEREST]],"")</f>
        <v>1926633.90161699</v>
      </c>
      <c r="I34" s="22">
        <f>IF(PaymentSchedule[[#This Row],[PMT NO]]&lt;&gt;"",PaymentSchedule[[#This Row],[BEGINNING BALANCE]]*(InterestRate/PaymentsPerYear),"")</f>
        <v>350600.444026852</v>
      </c>
      <c r="J3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465540624.800853</v>
      </c>
      <c r="K34" s="22">
        <f ca="1">IF(PaymentSchedule[[#This Row],[PMT NO]]&lt;&gt;"",SUM(INDEX(PaymentSchedule[INTEREST],1,1):PaymentSchedule[[#This Row],[INTEREST]]),"")</f>
        <v>6530843.02244178</v>
      </c>
    </row>
    <row r="35" spans="2:11">
      <c r="B35" s="23">
        <f>IF(LoanIsGood,IF(ROW()-ROW(PaymentSchedule[[#Headers],[PMT NO]])&gt;ScheduledNumberOfPayments,"",ROW()-ROW(PaymentSchedule[[#Headers],[PMT NO]])),"")</f>
        <v>19</v>
      </c>
      <c r="C35" s="21">
        <f>IF(PaymentSchedule[[#This Row],[PMT NO]]&lt;&gt;"",EOMONTH(LoanStartDate,ROW(PaymentSchedule[[#This Row],[PMT NO]])-ROW(PaymentSchedule[[#Headers],[PMT NO]])-2)+DAY(LoanStartDate),"")</f>
        <v>46935</v>
      </c>
      <c r="D35" s="22">
        <f>IF(PaymentSchedule[[#This Row],[PMT NO]]&lt;&gt;"",IF(ROW()-ROW(PaymentSchedule[[#Headers],[BEGINNING BALANCE]])=1,LoanAmount,INDEX(PaymentSchedule[ENDING BALANCE],ROW()-ROW(PaymentSchedule[[#Headers],[BEGINNING BALANCE]])-1)),"")</f>
        <v>465540624.800853</v>
      </c>
      <c r="E35" s="22">
        <f>IF(PaymentSchedule[[#This Row],[PMT NO]]&lt;&gt;"",ScheduledPayment,"")</f>
        <v>2277234.34564384</v>
      </c>
      <c r="F3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5" s="22">
        <f>IF(PaymentSchedule[[#This Row],[PMT NO]]&lt;&gt;"",PaymentSchedule[[#This Row],[TOTAL PAYMENT]]-PaymentSchedule[[#This Row],[INTEREST]],"")</f>
        <v>1928078.8770432</v>
      </c>
      <c r="I35" s="22">
        <f>IF(PaymentSchedule[[#This Row],[PMT NO]]&lt;&gt;"",PaymentSchedule[[#This Row],[BEGINNING BALANCE]]*(InterestRate/PaymentsPerYear),"")</f>
        <v>349155.468600639</v>
      </c>
      <c r="J3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463612545.92381</v>
      </c>
      <c r="K35" s="22">
        <f ca="1">IF(PaymentSchedule[[#This Row],[PMT NO]]&lt;&gt;"",SUM(INDEX(PaymentSchedule[INTEREST],1,1):PaymentSchedule[[#This Row],[INTEREST]]),"")</f>
        <v>6879998.49104242</v>
      </c>
    </row>
    <row r="36" spans="2:11">
      <c r="B36" s="23">
        <f>IF(LoanIsGood,IF(ROW()-ROW(PaymentSchedule[[#Headers],[PMT NO]])&gt;ScheduledNumberOfPayments,"",ROW()-ROW(PaymentSchedule[[#Headers],[PMT NO]])),"")</f>
        <v>20</v>
      </c>
      <c r="C36" s="21">
        <f>IF(PaymentSchedule[[#This Row],[PMT NO]]&lt;&gt;"",EOMONTH(LoanStartDate,ROW(PaymentSchedule[[#This Row],[PMT NO]])-ROW(PaymentSchedule[[#Headers],[PMT NO]])-2)+DAY(LoanStartDate),"")</f>
        <v>46966</v>
      </c>
      <c r="D36" s="22">
        <f>IF(PaymentSchedule[[#This Row],[PMT NO]]&lt;&gt;"",IF(ROW()-ROW(PaymentSchedule[[#Headers],[BEGINNING BALANCE]])=1,LoanAmount,INDEX(PaymentSchedule[ENDING BALANCE],ROW()-ROW(PaymentSchedule[[#Headers],[BEGINNING BALANCE]])-1)),"")</f>
        <v>463612545.92381</v>
      </c>
      <c r="E36" s="22">
        <f>IF(PaymentSchedule[[#This Row],[PMT NO]]&lt;&gt;"",ScheduledPayment,"")</f>
        <v>2277234.34564384</v>
      </c>
      <c r="F3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6" s="22">
        <f>IF(PaymentSchedule[[#This Row],[PMT NO]]&lt;&gt;"",PaymentSchedule[[#This Row],[TOTAL PAYMENT]]-PaymentSchedule[[#This Row],[INTEREST]],"")</f>
        <v>1929524.93620098</v>
      </c>
      <c r="I36" s="22">
        <f>IF(PaymentSchedule[[#This Row],[PMT NO]]&lt;&gt;"",PaymentSchedule[[#This Row],[BEGINNING BALANCE]]*(InterestRate/PaymentsPerYear),"")</f>
        <v>347709.409442857</v>
      </c>
      <c r="J3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461683020.987609</v>
      </c>
      <c r="K36" s="22">
        <f ca="1">IF(PaymentSchedule[[#This Row],[PMT NO]]&lt;&gt;"",SUM(INDEX(PaymentSchedule[INTEREST],1,1):PaymentSchedule[[#This Row],[INTEREST]]),"")</f>
        <v>7227707.90048528</v>
      </c>
    </row>
    <row r="37" spans="2:11">
      <c r="B37" s="23">
        <f>IF(LoanIsGood,IF(ROW()-ROW(PaymentSchedule[[#Headers],[PMT NO]])&gt;ScheduledNumberOfPayments,"",ROW()-ROW(PaymentSchedule[[#Headers],[PMT NO]])),"")</f>
        <v>21</v>
      </c>
      <c r="C37" s="21">
        <f>IF(PaymentSchedule[[#This Row],[PMT NO]]&lt;&gt;"",EOMONTH(LoanStartDate,ROW(PaymentSchedule[[#This Row],[PMT NO]])-ROW(PaymentSchedule[[#Headers],[PMT NO]])-2)+DAY(LoanStartDate),"")</f>
        <v>46997</v>
      </c>
      <c r="D37" s="22">
        <f>IF(PaymentSchedule[[#This Row],[PMT NO]]&lt;&gt;"",IF(ROW()-ROW(PaymentSchedule[[#Headers],[BEGINNING BALANCE]])=1,LoanAmount,INDEX(PaymentSchedule[ENDING BALANCE],ROW()-ROW(PaymentSchedule[[#Headers],[BEGINNING BALANCE]])-1)),"")</f>
        <v>461683020.987609</v>
      </c>
      <c r="E37" s="22">
        <f>IF(PaymentSchedule[[#This Row],[PMT NO]]&lt;&gt;"",ScheduledPayment,"")</f>
        <v>2277234.34564384</v>
      </c>
      <c r="F3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7" s="22">
        <f>IF(PaymentSchedule[[#This Row],[PMT NO]]&lt;&gt;"",PaymentSchedule[[#This Row],[TOTAL PAYMENT]]-PaymentSchedule[[#This Row],[INTEREST]],"")</f>
        <v>1930972.07990313</v>
      </c>
      <c r="I37" s="22">
        <f>IF(PaymentSchedule[[#This Row],[PMT NO]]&lt;&gt;"",PaymentSchedule[[#This Row],[BEGINNING BALANCE]]*(InterestRate/PaymentsPerYear),"")</f>
        <v>346262.265740706</v>
      </c>
      <c r="J3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459752048.907705</v>
      </c>
      <c r="K37" s="22">
        <f ca="1">IF(PaymentSchedule[[#This Row],[PMT NO]]&lt;&gt;"",SUM(INDEX(PaymentSchedule[INTEREST],1,1):PaymentSchedule[[#This Row],[INTEREST]]),"")</f>
        <v>7573970.16622598</v>
      </c>
    </row>
    <row r="38" spans="2:11">
      <c r="B38" s="23">
        <f>IF(LoanIsGood,IF(ROW()-ROW(PaymentSchedule[[#Headers],[PMT NO]])&gt;ScheduledNumberOfPayments,"",ROW()-ROW(PaymentSchedule[[#Headers],[PMT NO]])),"")</f>
        <v>22</v>
      </c>
      <c r="C38" s="21">
        <f>IF(PaymentSchedule[[#This Row],[PMT NO]]&lt;&gt;"",EOMONTH(LoanStartDate,ROW(PaymentSchedule[[#This Row],[PMT NO]])-ROW(PaymentSchedule[[#Headers],[PMT NO]])-2)+DAY(LoanStartDate),"")</f>
        <v>47027</v>
      </c>
      <c r="D38" s="22">
        <f>IF(PaymentSchedule[[#This Row],[PMT NO]]&lt;&gt;"",IF(ROW()-ROW(PaymentSchedule[[#Headers],[BEGINNING BALANCE]])=1,LoanAmount,INDEX(PaymentSchedule[ENDING BALANCE],ROW()-ROW(PaymentSchedule[[#Headers],[BEGINNING BALANCE]])-1)),"")</f>
        <v>459752048.907705</v>
      </c>
      <c r="E38" s="22">
        <f>IF(PaymentSchedule[[#This Row],[PMT NO]]&lt;&gt;"",ScheduledPayment,"")</f>
        <v>2277234.34564384</v>
      </c>
      <c r="F3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8" s="22">
        <f>IF(PaymentSchedule[[#This Row],[PMT NO]]&lt;&gt;"",PaymentSchedule[[#This Row],[TOTAL PAYMENT]]-PaymentSchedule[[#This Row],[INTEREST]],"")</f>
        <v>1932420.30896306</v>
      </c>
      <c r="I38" s="22">
        <f>IF(PaymentSchedule[[#This Row],[PMT NO]]&lt;&gt;"",PaymentSchedule[[#This Row],[BEGINNING BALANCE]]*(InterestRate/PaymentsPerYear),"")</f>
        <v>344814.036680779</v>
      </c>
      <c r="J3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457819628.598742</v>
      </c>
      <c r="K38" s="22">
        <f ca="1">IF(PaymentSchedule[[#This Row],[PMT NO]]&lt;&gt;"",SUM(INDEX(PaymentSchedule[INTEREST],1,1):PaymentSchedule[[#This Row],[INTEREST]]),"")</f>
        <v>7918784.20290676</v>
      </c>
    </row>
    <row r="39" spans="2:11">
      <c r="B39" s="20">
        <f>IF(LoanIsGood,IF(ROW()-ROW(PaymentSchedule[[#Headers],[PMT NO]])&gt;ScheduledNumberOfPayments,"",ROW()-ROW(PaymentSchedule[[#Headers],[PMT NO]])),"")</f>
        <v>23</v>
      </c>
      <c r="C39" s="24">
        <f>IF(PaymentSchedule[[#This Row],[PMT NO]]&lt;&gt;"",EOMONTH(LoanStartDate,ROW(PaymentSchedule[[#This Row],[PMT NO]])-ROW(PaymentSchedule[[#Headers],[PMT NO]])-2)+DAY(LoanStartDate),"")</f>
        <v>47058</v>
      </c>
      <c r="D39" s="25">
        <f>IF(PaymentSchedule[[#This Row],[PMT NO]]&lt;&gt;"",IF(ROW()-ROW(PaymentSchedule[[#Headers],[BEGINNING BALANCE]])=1,LoanAmount,INDEX(PaymentSchedule[ENDING BALANCE],ROW()-ROW(PaymentSchedule[[#Headers],[BEGINNING BALANCE]])-1)),"")</f>
        <v>457819628.598742</v>
      </c>
      <c r="E39" s="25">
        <f>IF(PaymentSchedule[[#This Row],[PMT NO]]&lt;&gt;"",ScheduledPayment,"")</f>
        <v>2277234.34564384</v>
      </c>
      <c r="F39" s="2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9" s="2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39" s="25">
        <f>IF(PaymentSchedule[[#This Row],[PMT NO]]&lt;&gt;"",PaymentSchedule[[#This Row],[TOTAL PAYMENT]]-PaymentSchedule[[#This Row],[INTEREST]],"")</f>
        <v>1933869.62419478</v>
      </c>
      <c r="I39" s="25">
        <f>IF(PaymentSchedule[[#This Row],[PMT NO]]&lt;&gt;"",PaymentSchedule[[#This Row],[BEGINNING BALANCE]]*(InterestRate/PaymentsPerYear),"")</f>
        <v>343364.721449057</v>
      </c>
      <c r="J39" s="2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455885758.974548</v>
      </c>
      <c r="K39" s="25">
        <f ca="1">IF(PaymentSchedule[[#This Row],[PMT NO]]&lt;&gt;"",SUM(INDEX(PaymentSchedule[INTEREST],1,1):PaymentSchedule[[#This Row],[INTEREST]]),"")</f>
        <v>8262148.92435582</v>
      </c>
    </row>
    <row r="40" spans="2:11">
      <c r="B40" s="23">
        <f>IF(LoanIsGood,IF(ROW()-ROW(PaymentSchedule[[#Headers],[PMT NO]])&gt;ScheduledNumberOfPayments,"",ROW()-ROW(PaymentSchedule[[#Headers],[PMT NO]])),"")</f>
        <v>24</v>
      </c>
      <c r="C40" s="21">
        <f>IF(PaymentSchedule[[#This Row],[PMT NO]]&lt;&gt;"",EOMONTH(LoanStartDate,ROW(PaymentSchedule[[#This Row],[PMT NO]])-ROW(PaymentSchedule[[#Headers],[PMT NO]])-2)+DAY(LoanStartDate),"")</f>
        <v>47088</v>
      </c>
      <c r="D40" s="22">
        <f>IF(PaymentSchedule[[#This Row],[PMT NO]]&lt;&gt;"",IF(ROW()-ROW(PaymentSchedule[[#Headers],[BEGINNING BALANCE]])=1,LoanAmount,INDEX(PaymentSchedule[ENDING BALANCE],ROW()-ROW(PaymentSchedule[[#Headers],[BEGINNING BALANCE]])-1)),"")</f>
        <v>455885758.974548</v>
      </c>
      <c r="E40" s="22">
        <f>IF(PaymentSchedule[[#This Row],[PMT NO]]&lt;&gt;"",ScheduledPayment,"")</f>
        <v>2277234.34564384</v>
      </c>
      <c r="F4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0" s="22">
        <f>IF(PaymentSchedule[[#This Row],[PMT NO]]&lt;&gt;"",PaymentSchedule[[#This Row],[TOTAL PAYMENT]]-PaymentSchedule[[#This Row],[INTEREST]],"")</f>
        <v>1935320.02641293</v>
      </c>
      <c r="I40" s="22">
        <f>IF(PaymentSchedule[[#This Row],[PMT NO]]&lt;&gt;"",PaymentSchedule[[#This Row],[BEGINNING BALANCE]]*(InterestRate/PaymentsPerYear),"")</f>
        <v>341914.319230911</v>
      </c>
      <c r="J4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453950438.948135</v>
      </c>
      <c r="K40" s="22">
        <f ca="1">IF(PaymentSchedule[[#This Row],[PMT NO]]&lt;&gt;"",SUM(INDEX(PaymentSchedule[INTEREST],1,1):PaymentSchedule[[#This Row],[INTEREST]]),"")</f>
        <v>8604063.24358673</v>
      </c>
    </row>
    <row r="41" spans="2:11">
      <c r="B41" s="23">
        <f>IF(LoanIsGood,IF(ROW()-ROW(PaymentSchedule[[#Headers],[PMT NO]])&gt;ScheduledNumberOfPayments,"",ROW()-ROW(PaymentSchedule[[#Headers],[PMT NO]])),"")</f>
        <v>25</v>
      </c>
      <c r="C41" s="21">
        <f>IF(PaymentSchedule[[#This Row],[PMT NO]]&lt;&gt;"",EOMONTH(LoanStartDate,ROW(PaymentSchedule[[#This Row],[PMT NO]])-ROW(PaymentSchedule[[#Headers],[PMT NO]])-2)+DAY(LoanStartDate),"")</f>
        <v>47119</v>
      </c>
      <c r="D41" s="22">
        <f>IF(PaymentSchedule[[#This Row],[PMT NO]]&lt;&gt;"",IF(ROW()-ROW(PaymentSchedule[[#Headers],[BEGINNING BALANCE]])=1,LoanAmount,INDEX(PaymentSchedule[ENDING BALANCE],ROW()-ROW(PaymentSchedule[[#Headers],[BEGINNING BALANCE]])-1)),"")</f>
        <v>453950438.948135</v>
      </c>
      <c r="E41" s="22">
        <f>IF(PaymentSchedule[[#This Row],[PMT NO]]&lt;&gt;"",ScheduledPayment,"")</f>
        <v>2277234.34564384</v>
      </c>
      <c r="F4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1" s="22">
        <f>IF(PaymentSchedule[[#This Row],[PMT NO]]&lt;&gt;"",PaymentSchedule[[#This Row],[TOTAL PAYMENT]]-PaymentSchedule[[#This Row],[INTEREST]],"")</f>
        <v>1936771.51643274</v>
      </c>
      <c r="I41" s="22">
        <f>IF(PaymentSchedule[[#This Row],[PMT NO]]&lt;&gt;"",PaymentSchedule[[#This Row],[BEGINNING BALANCE]]*(InterestRate/PaymentsPerYear),"")</f>
        <v>340462.829211101</v>
      </c>
      <c r="J4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452013667.431702</v>
      </c>
      <c r="K41" s="22">
        <f ca="1">IF(PaymentSchedule[[#This Row],[PMT NO]]&lt;&gt;"",SUM(INDEX(PaymentSchedule[INTEREST],1,1):PaymentSchedule[[#This Row],[INTEREST]]),"")</f>
        <v>8944526.07279783</v>
      </c>
    </row>
    <row r="42" spans="2:11">
      <c r="B42" s="23">
        <f>IF(LoanIsGood,IF(ROW()-ROW(PaymentSchedule[[#Headers],[PMT NO]])&gt;ScheduledNumberOfPayments,"",ROW()-ROW(PaymentSchedule[[#Headers],[PMT NO]])),"")</f>
        <v>26</v>
      </c>
      <c r="C42" s="21">
        <f>IF(PaymentSchedule[[#This Row],[PMT NO]]&lt;&gt;"",EOMONTH(LoanStartDate,ROW(PaymentSchedule[[#This Row],[PMT NO]])-ROW(PaymentSchedule[[#Headers],[PMT NO]])-2)+DAY(LoanStartDate),"")</f>
        <v>47150</v>
      </c>
      <c r="D42" s="22">
        <f>IF(PaymentSchedule[[#This Row],[PMT NO]]&lt;&gt;"",IF(ROW()-ROW(PaymentSchedule[[#Headers],[BEGINNING BALANCE]])=1,LoanAmount,INDEX(PaymentSchedule[ENDING BALANCE],ROW()-ROW(PaymentSchedule[[#Headers],[BEGINNING BALANCE]])-1)),"")</f>
        <v>452013667.431702</v>
      </c>
      <c r="E42" s="22">
        <f>IF(PaymentSchedule[[#This Row],[PMT NO]]&lt;&gt;"",ScheduledPayment,"")</f>
        <v>2277234.34564384</v>
      </c>
      <c r="F4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2" s="22">
        <f>IF(PaymentSchedule[[#This Row],[PMT NO]]&lt;&gt;"",PaymentSchedule[[#This Row],[TOTAL PAYMENT]]-PaymentSchedule[[#This Row],[INTEREST]],"")</f>
        <v>1938224.09507006</v>
      </c>
      <c r="I42" s="22">
        <f>IF(PaymentSchedule[[#This Row],[PMT NO]]&lt;&gt;"",PaymentSchedule[[#This Row],[BEGINNING BALANCE]]*(InterestRate/PaymentsPerYear),"")</f>
        <v>339010.250573776</v>
      </c>
      <c r="J4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450075443.336632</v>
      </c>
      <c r="K42" s="22">
        <f ca="1">IF(PaymentSchedule[[#This Row],[PMT NO]]&lt;&gt;"",SUM(INDEX(PaymentSchedule[INTEREST],1,1):PaymentSchedule[[#This Row],[INTEREST]]),"")</f>
        <v>9283536.32337161</v>
      </c>
    </row>
    <row r="43" spans="2:11">
      <c r="B43" s="23">
        <f>IF(LoanIsGood,IF(ROW()-ROW(PaymentSchedule[[#Headers],[PMT NO]])&gt;ScheduledNumberOfPayments,"",ROW()-ROW(PaymentSchedule[[#Headers],[PMT NO]])),"")</f>
        <v>27</v>
      </c>
      <c r="C43" s="21">
        <f>IF(PaymentSchedule[[#This Row],[PMT NO]]&lt;&gt;"",EOMONTH(LoanStartDate,ROW(PaymentSchedule[[#This Row],[PMT NO]])-ROW(PaymentSchedule[[#Headers],[PMT NO]])-2)+DAY(LoanStartDate),"")</f>
        <v>47178</v>
      </c>
      <c r="D43" s="22">
        <f>IF(PaymentSchedule[[#This Row],[PMT NO]]&lt;&gt;"",IF(ROW()-ROW(PaymentSchedule[[#Headers],[BEGINNING BALANCE]])=1,LoanAmount,INDEX(PaymentSchedule[ENDING BALANCE],ROW()-ROW(PaymentSchedule[[#Headers],[BEGINNING BALANCE]])-1)),"")</f>
        <v>450075443.336632</v>
      </c>
      <c r="E43" s="22">
        <f>IF(PaymentSchedule[[#This Row],[PMT NO]]&lt;&gt;"",ScheduledPayment,"")</f>
        <v>2277234.34564384</v>
      </c>
      <c r="F4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3" s="22">
        <f>IF(PaymentSchedule[[#This Row],[PMT NO]]&lt;&gt;"",PaymentSchedule[[#This Row],[TOTAL PAYMENT]]-PaymentSchedule[[#This Row],[INTEREST]],"")</f>
        <v>1939677.76314136</v>
      </c>
      <c r="I43" s="22">
        <f>IF(PaymentSchedule[[#This Row],[PMT NO]]&lt;&gt;"",PaymentSchedule[[#This Row],[BEGINNING BALANCE]]*(InterestRate/PaymentsPerYear),"")</f>
        <v>337556.582502474</v>
      </c>
      <c r="J4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448135765.573491</v>
      </c>
      <c r="K43" s="22">
        <f ca="1">IF(PaymentSchedule[[#This Row],[PMT NO]]&lt;&gt;"",SUM(INDEX(PaymentSchedule[INTEREST],1,1):PaymentSchedule[[#This Row],[INTEREST]]),"")</f>
        <v>9621092.90587408</v>
      </c>
    </row>
    <row r="44" spans="2:11">
      <c r="B44" s="23">
        <f>IF(LoanIsGood,IF(ROW()-ROW(PaymentSchedule[[#Headers],[PMT NO]])&gt;ScheduledNumberOfPayments,"",ROW()-ROW(PaymentSchedule[[#Headers],[PMT NO]])),"")</f>
        <v>28</v>
      </c>
      <c r="C44" s="21">
        <f>IF(PaymentSchedule[[#This Row],[PMT NO]]&lt;&gt;"",EOMONTH(LoanStartDate,ROW(PaymentSchedule[[#This Row],[PMT NO]])-ROW(PaymentSchedule[[#Headers],[PMT NO]])-2)+DAY(LoanStartDate),"")</f>
        <v>47209</v>
      </c>
      <c r="D44" s="22">
        <f>IF(PaymentSchedule[[#This Row],[PMT NO]]&lt;&gt;"",IF(ROW()-ROW(PaymentSchedule[[#Headers],[BEGINNING BALANCE]])=1,LoanAmount,INDEX(PaymentSchedule[ENDING BALANCE],ROW()-ROW(PaymentSchedule[[#Headers],[BEGINNING BALANCE]])-1)),"")</f>
        <v>448135765.573491</v>
      </c>
      <c r="E44" s="22">
        <f>IF(PaymentSchedule[[#This Row],[PMT NO]]&lt;&gt;"",ScheduledPayment,"")</f>
        <v>2277234.34564384</v>
      </c>
      <c r="F4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4" s="22">
        <f>IF(PaymentSchedule[[#This Row],[PMT NO]]&lt;&gt;"",PaymentSchedule[[#This Row],[TOTAL PAYMENT]]-PaymentSchedule[[#This Row],[INTEREST]],"")</f>
        <v>1941132.52146372</v>
      </c>
      <c r="I44" s="22">
        <f>IF(PaymentSchedule[[#This Row],[PMT NO]]&lt;&gt;"",PaymentSchedule[[#This Row],[BEGINNING BALANCE]]*(InterestRate/PaymentsPerYear),"")</f>
        <v>336101.824180118</v>
      </c>
      <c r="J4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446194633.052027</v>
      </c>
      <c r="K44" s="22">
        <f ca="1">IF(PaymentSchedule[[#This Row],[PMT NO]]&lt;&gt;"",SUM(INDEX(PaymentSchedule[INTEREST],1,1):PaymentSchedule[[#This Row],[INTEREST]]),"")</f>
        <v>9957194.7300542</v>
      </c>
    </row>
    <row r="45" spans="2:11">
      <c r="B45" s="23">
        <f>IF(LoanIsGood,IF(ROW()-ROW(PaymentSchedule[[#Headers],[PMT NO]])&gt;ScheduledNumberOfPayments,"",ROW()-ROW(PaymentSchedule[[#Headers],[PMT NO]])),"")</f>
        <v>29</v>
      </c>
      <c r="C45" s="21">
        <f>IF(PaymentSchedule[[#This Row],[PMT NO]]&lt;&gt;"",EOMONTH(LoanStartDate,ROW(PaymentSchedule[[#This Row],[PMT NO]])-ROW(PaymentSchedule[[#Headers],[PMT NO]])-2)+DAY(LoanStartDate),"")</f>
        <v>47239</v>
      </c>
      <c r="D45" s="22">
        <f>IF(PaymentSchedule[[#This Row],[PMT NO]]&lt;&gt;"",IF(ROW()-ROW(PaymentSchedule[[#Headers],[BEGINNING BALANCE]])=1,LoanAmount,INDEX(PaymentSchedule[ENDING BALANCE],ROW()-ROW(PaymentSchedule[[#Headers],[BEGINNING BALANCE]])-1)),"")</f>
        <v>446194633.052027</v>
      </c>
      <c r="E45" s="22">
        <f>IF(PaymentSchedule[[#This Row],[PMT NO]]&lt;&gt;"",ScheduledPayment,"")</f>
        <v>2277234.34564384</v>
      </c>
      <c r="F4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5" s="22">
        <f>IF(PaymentSchedule[[#This Row],[PMT NO]]&lt;&gt;"",PaymentSchedule[[#This Row],[TOTAL PAYMENT]]-PaymentSchedule[[#This Row],[INTEREST]],"")</f>
        <v>1942588.37085482</v>
      </c>
      <c r="I45" s="22">
        <f>IF(PaymentSchedule[[#This Row],[PMT NO]]&lt;&gt;"",PaymentSchedule[[#This Row],[BEGINNING BALANCE]]*(InterestRate/PaymentsPerYear),"")</f>
        <v>334645.97478902</v>
      </c>
      <c r="J4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444252044.681172</v>
      </c>
      <c r="K45" s="22">
        <f ca="1">IF(PaymentSchedule[[#This Row],[PMT NO]]&lt;&gt;"",SUM(INDEX(PaymentSchedule[INTEREST],1,1):PaymentSchedule[[#This Row],[INTEREST]]),"")</f>
        <v>10291840.7048432</v>
      </c>
    </row>
    <row r="46" spans="2:11">
      <c r="B46" s="23">
        <f>IF(LoanIsGood,IF(ROW()-ROW(PaymentSchedule[[#Headers],[PMT NO]])&gt;ScheduledNumberOfPayments,"",ROW()-ROW(PaymentSchedule[[#Headers],[PMT NO]])),"")</f>
        <v>30</v>
      </c>
      <c r="C46" s="21">
        <f>IF(PaymentSchedule[[#This Row],[PMT NO]]&lt;&gt;"",EOMONTH(LoanStartDate,ROW(PaymentSchedule[[#This Row],[PMT NO]])-ROW(PaymentSchedule[[#Headers],[PMT NO]])-2)+DAY(LoanStartDate),"")</f>
        <v>47270</v>
      </c>
      <c r="D46" s="22">
        <f>IF(PaymentSchedule[[#This Row],[PMT NO]]&lt;&gt;"",IF(ROW()-ROW(PaymentSchedule[[#Headers],[BEGINNING BALANCE]])=1,LoanAmount,INDEX(PaymentSchedule[ENDING BALANCE],ROW()-ROW(PaymentSchedule[[#Headers],[BEGINNING BALANCE]])-1)),"")</f>
        <v>444252044.681172</v>
      </c>
      <c r="E46" s="22">
        <f>IF(PaymentSchedule[[#This Row],[PMT NO]]&lt;&gt;"",ScheduledPayment,"")</f>
        <v>2277234.34564384</v>
      </c>
      <c r="F4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6" s="22">
        <f>IF(PaymentSchedule[[#This Row],[PMT NO]]&lt;&gt;"",PaymentSchedule[[#This Row],[TOTAL PAYMENT]]-PaymentSchedule[[#This Row],[INTEREST]],"")</f>
        <v>1944045.31213296</v>
      </c>
      <c r="I46" s="22">
        <f>IF(PaymentSchedule[[#This Row],[PMT NO]]&lt;&gt;"",PaymentSchedule[[#This Row],[BEGINNING BALANCE]]*(InterestRate/PaymentsPerYear),"")</f>
        <v>333189.033510879</v>
      </c>
      <c r="J4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442307999.369039</v>
      </c>
      <c r="K46" s="22">
        <f ca="1">IF(PaymentSchedule[[#This Row],[PMT NO]]&lt;&gt;"",SUM(INDEX(PaymentSchedule[INTEREST],1,1):PaymentSchedule[[#This Row],[INTEREST]]),"")</f>
        <v>10625029.7383541</v>
      </c>
    </row>
    <row r="47" spans="2:11">
      <c r="B47" s="23">
        <f>IF(LoanIsGood,IF(ROW()-ROW(PaymentSchedule[[#Headers],[PMT NO]])&gt;ScheduledNumberOfPayments,"",ROW()-ROW(PaymentSchedule[[#Headers],[PMT NO]])),"")</f>
        <v>31</v>
      </c>
      <c r="C47" s="21">
        <f>IF(PaymentSchedule[[#This Row],[PMT NO]]&lt;&gt;"",EOMONTH(LoanStartDate,ROW(PaymentSchedule[[#This Row],[PMT NO]])-ROW(PaymentSchedule[[#Headers],[PMT NO]])-2)+DAY(LoanStartDate),"")</f>
        <v>47300</v>
      </c>
      <c r="D47" s="22">
        <f>IF(PaymentSchedule[[#This Row],[PMT NO]]&lt;&gt;"",IF(ROW()-ROW(PaymentSchedule[[#Headers],[BEGINNING BALANCE]])=1,LoanAmount,INDEX(PaymentSchedule[ENDING BALANCE],ROW()-ROW(PaymentSchedule[[#Headers],[BEGINNING BALANCE]])-1)),"")</f>
        <v>442307999.369039</v>
      </c>
      <c r="E47" s="22">
        <f>IF(PaymentSchedule[[#This Row],[PMT NO]]&lt;&gt;"",ScheduledPayment,"")</f>
        <v>2277234.34564384</v>
      </c>
      <c r="F4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7" s="22">
        <f>IF(PaymentSchedule[[#This Row],[PMT NO]]&lt;&gt;"",PaymentSchedule[[#This Row],[TOTAL PAYMENT]]-PaymentSchedule[[#This Row],[INTEREST]],"")</f>
        <v>1945503.34611706</v>
      </c>
      <c r="I47" s="22">
        <f>IF(PaymentSchedule[[#This Row],[PMT NO]]&lt;&gt;"",PaymentSchedule[[#This Row],[BEGINNING BALANCE]]*(InterestRate/PaymentsPerYear),"")</f>
        <v>331730.999526779</v>
      </c>
      <c r="J4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440362496.022922</v>
      </c>
      <c r="K47" s="22">
        <f ca="1">IF(PaymentSchedule[[#This Row],[PMT NO]]&lt;&gt;"",SUM(INDEX(PaymentSchedule[INTEREST],1,1):PaymentSchedule[[#This Row],[INTEREST]]),"")</f>
        <v>10956760.7378809</v>
      </c>
    </row>
    <row r="48" spans="2:11">
      <c r="B48" s="23">
        <f>IF(LoanIsGood,IF(ROW()-ROW(PaymentSchedule[[#Headers],[PMT NO]])&gt;ScheduledNumberOfPayments,"",ROW()-ROW(PaymentSchedule[[#Headers],[PMT NO]])),"")</f>
        <v>32</v>
      </c>
      <c r="C48" s="21">
        <f>IF(PaymentSchedule[[#This Row],[PMT NO]]&lt;&gt;"",EOMONTH(LoanStartDate,ROW(PaymentSchedule[[#This Row],[PMT NO]])-ROW(PaymentSchedule[[#Headers],[PMT NO]])-2)+DAY(LoanStartDate),"")</f>
        <v>47331</v>
      </c>
      <c r="D48" s="22">
        <f>IF(PaymentSchedule[[#This Row],[PMT NO]]&lt;&gt;"",IF(ROW()-ROW(PaymentSchedule[[#Headers],[BEGINNING BALANCE]])=1,LoanAmount,INDEX(PaymentSchedule[ENDING BALANCE],ROW()-ROW(PaymentSchedule[[#Headers],[BEGINNING BALANCE]])-1)),"")</f>
        <v>440362496.022922</v>
      </c>
      <c r="E48" s="22">
        <f>IF(PaymentSchedule[[#This Row],[PMT NO]]&lt;&gt;"",ScheduledPayment,"")</f>
        <v>2277234.34564384</v>
      </c>
      <c r="F4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8" s="22">
        <f>IF(PaymentSchedule[[#This Row],[PMT NO]]&lt;&gt;"",PaymentSchedule[[#This Row],[TOTAL PAYMENT]]-PaymentSchedule[[#This Row],[INTEREST]],"")</f>
        <v>1946962.47362665</v>
      </c>
      <c r="I48" s="22">
        <f>IF(PaymentSchedule[[#This Row],[PMT NO]]&lt;&gt;"",PaymentSchedule[[#This Row],[BEGINNING BALANCE]]*(InterestRate/PaymentsPerYear),"")</f>
        <v>330271.872017191</v>
      </c>
      <c r="J4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438415533.549295</v>
      </c>
      <c r="K48" s="22">
        <f ca="1">IF(PaymentSchedule[[#This Row],[PMT NO]]&lt;&gt;"",SUM(INDEX(PaymentSchedule[INTEREST],1,1):PaymentSchedule[[#This Row],[INTEREST]]),"")</f>
        <v>11287032.6098981</v>
      </c>
    </row>
    <row r="49" spans="2:11">
      <c r="B49" s="23">
        <f>IF(LoanIsGood,IF(ROW()-ROW(PaymentSchedule[[#Headers],[PMT NO]])&gt;ScheduledNumberOfPayments,"",ROW()-ROW(PaymentSchedule[[#Headers],[PMT NO]])),"")</f>
        <v>33</v>
      </c>
      <c r="C49" s="21">
        <f>IF(PaymentSchedule[[#This Row],[PMT NO]]&lt;&gt;"",EOMONTH(LoanStartDate,ROW(PaymentSchedule[[#This Row],[PMT NO]])-ROW(PaymentSchedule[[#Headers],[PMT NO]])-2)+DAY(LoanStartDate),"")</f>
        <v>47362</v>
      </c>
      <c r="D49" s="22">
        <f>IF(PaymentSchedule[[#This Row],[PMT NO]]&lt;&gt;"",IF(ROW()-ROW(PaymentSchedule[[#Headers],[BEGINNING BALANCE]])=1,LoanAmount,INDEX(PaymentSchedule[ENDING BALANCE],ROW()-ROW(PaymentSchedule[[#Headers],[BEGINNING BALANCE]])-1)),"")</f>
        <v>438415533.549295</v>
      </c>
      <c r="E49" s="22">
        <f>IF(PaymentSchedule[[#This Row],[PMT NO]]&lt;&gt;"",ScheduledPayment,"")</f>
        <v>2277234.34564384</v>
      </c>
      <c r="F4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49" s="22">
        <f>IF(PaymentSchedule[[#This Row],[PMT NO]]&lt;&gt;"",PaymentSchedule[[#This Row],[TOTAL PAYMENT]]-PaymentSchedule[[#This Row],[INTEREST]],"")</f>
        <v>1948422.69548187</v>
      </c>
      <c r="I49" s="22">
        <f>IF(PaymentSchedule[[#This Row],[PMT NO]]&lt;&gt;"",PaymentSchedule[[#This Row],[BEGINNING BALANCE]]*(InterestRate/PaymentsPerYear),"")</f>
        <v>328811.650161971</v>
      </c>
      <c r="J4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436467110.853813</v>
      </c>
      <c r="K49" s="22">
        <f ca="1">IF(PaymentSchedule[[#This Row],[PMT NO]]&lt;&gt;"",SUM(INDEX(PaymentSchedule[INTEREST],1,1):PaymentSchedule[[#This Row],[INTEREST]]),"")</f>
        <v>11615844.26006</v>
      </c>
    </row>
    <row r="50" spans="2:11">
      <c r="B50" s="23">
        <f>IF(LoanIsGood,IF(ROW()-ROW(PaymentSchedule[[#Headers],[PMT NO]])&gt;ScheduledNumberOfPayments,"",ROW()-ROW(PaymentSchedule[[#Headers],[PMT NO]])),"")</f>
        <v>34</v>
      </c>
      <c r="C50" s="21">
        <f>IF(PaymentSchedule[[#This Row],[PMT NO]]&lt;&gt;"",EOMONTH(LoanStartDate,ROW(PaymentSchedule[[#This Row],[PMT NO]])-ROW(PaymentSchedule[[#Headers],[PMT NO]])-2)+DAY(LoanStartDate),"")</f>
        <v>47392</v>
      </c>
      <c r="D50" s="22">
        <f>IF(PaymentSchedule[[#This Row],[PMT NO]]&lt;&gt;"",IF(ROW()-ROW(PaymentSchedule[[#Headers],[BEGINNING BALANCE]])=1,LoanAmount,INDEX(PaymentSchedule[ENDING BALANCE],ROW()-ROW(PaymentSchedule[[#Headers],[BEGINNING BALANCE]])-1)),"")</f>
        <v>436467110.853813</v>
      </c>
      <c r="E50" s="22">
        <f>IF(PaymentSchedule[[#This Row],[PMT NO]]&lt;&gt;"",ScheduledPayment,"")</f>
        <v>2277234.34564384</v>
      </c>
      <c r="F5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0" s="22">
        <f>IF(PaymentSchedule[[#This Row],[PMT NO]]&lt;&gt;"",PaymentSchedule[[#This Row],[TOTAL PAYMENT]]-PaymentSchedule[[#This Row],[INTEREST]],"")</f>
        <v>1949884.01250348</v>
      </c>
      <c r="I50" s="22">
        <f>IF(PaymentSchedule[[#This Row],[PMT NO]]&lt;&gt;"",PaymentSchedule[[#This Row],[BEGINNING BALANCE]]*(InterestRate/PaymentsPerYear),"")</f>
        <v>327350.33314036</v>
      </c>
      <c r="J5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434517226.84131</v>
      </c>
      <c r="K50" s="22">
        <f ca="1">IF(PaymentSchedule[[#This Row],[PMT NO]]&lt;&gt;"",SUM(INDEX(PaymentSchedule[INTEREST],1,1):PaymentSchedule[[#This Row],[INTEREST]]),"")</f>
        <v>11943194.5932004</v>
      </c>
    </row>
    <row r="51" spans="2:11">
      <c r="B51" s="23">
        <f>IF(LoanIsGood,IF(ROW()-ROW(PaymentSchedule[[#Headers],[PMT NO]])&gt;ScheduledNumberOfPayments,"",ROW()-ROW(PaymentSchedule[[#Headers],[PMT NO]])),"")</f>
        <v>35</v>
      </c>
      <c r="C51" s="21">
        <f>IF(PaymentSchedule[[#This Row],[PMT NO]]&lt;&gt;"",EOMONTH(LoanStartDate,ROW(PaymentSchedule[[#This Row],[PMT NO]])-ROW(PaymentSchedule[[#Headers],[PMT NO]])-2)+DAY(LoanStartDate),"")</f>
        <v>47423</v>
      </c>
      <c r="D51" s="22">
        <f>IF(PaymentSchedule[[#This Row],[PMT NO]]&lt;&gt;"",IF(ROW()-ROW(PaymentSchedule[[#Headers],[BEGINNING BALANCE]])=1,LoanAmount,INDEX(PaymentSchedule[ENDING BALANCE],ROW()-ROW(PaymentSchedule[[#Headers],[BEGINNING BALANCE]])-1)),"")</f>
        <v>434517226.84131</v>
      </c>
      <c r="E51" s="22">
        <f>IF(PaymentSchedule[[#This Row],[PMT NO]]&lt;&gt;"",ScheduledPayment,"")</f>
        <v>2277234.34564384</v>
      </c>
      <c r="F5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1" s="22">
        <f>IF(PaymentSchedule[[#This Row],[PMT NO]]&lt;&gt;"",PaymentSchedule[[#This Row],[TOTAL PAYMENT]]-PaymentSchedule[[#This Row],[INTEREST]],"")</f>
        <v>1951346.42551285</v>
      </c>
      <c r="I51" s="22">
        <f>IF(PaymentSchedule[[#This Row],[PMT NO]]&lt;&gt;"",PaymentSchedule[[#This Row],[BEGINNING BALANCE]]*(InterestRate/PaymentsPerYear),"")</f>
        <v>325887.920130982</v>
      </c>
      <c r="J5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432565880.415797</v>
      </c>
      <c r="K51" s="22">
        <f ca="1">IF(PaymentSchedule[[#This Row],[PMT NO]]&lt;&gt;"",SUM(INDEX(PaymentSchedule[INTEREST],1,1):PaymentSchedule[[#This Row],[INTEREST]]),"")</f>
        <v>12269082.5133314</v>
      </c>
    </row>
    <row r="52" spans="2:11">
      <c r="B52" s="23">
        <f>IF(LoanIsGood,IF(ROW()-ROW(PaymentSchedule[[#Headers],[PMT NO]])&gt;ScheduledNumberOfPayments,"",ROW()-ROW(PaymentSchedule[[#Headers],[PMT NO]])),"")</f>
        <v>36</v>
      </c>
      <c r="C52" s="21">
        <f>IF(PaymentSchedule[[#This Row],[PMT NO]]&lt;&gt;"",EOMONTH(LoanStartDate,ROW(PaymentSchedule[[#This Row],[PMT NO]])-ROW(PaymentSchedule[[#Headers],[PMT NO]])-2)+DAY(LoanStartDate),"")</f>
        <v>47453</v>
      </c>
      <c r="D52" s="22">
        <f>IF(PaymentSchedule[[#This Row],[PMT NO]]&lt;&gt;"",IF(ROW()-ROW(PaymentSchedule[[#Headers],[BEGINNING BALANCE]])=1,LoanAmount,INDEX(PaymentSchedule[ENDING BALANCE],ROW()-ROW(PaymentSchedule[[#Headers],[BEGINNING BALANCE]])-1)),"")</f>
        <v>432565880.415797</v>
      </c>
      <c r="E52" s="22">
        <f>IF(PaymentSchedule[[#This Row],[PMT NO]]&lt;&gt;"",ScheduledPayment,"")</f>
        <v>2277234.34564384</v>
      </c>
      <c r="F5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2" s="22">
        <f>IF(PaymentSchedule[[#This Row],[PMT NO]]&lt;&gt;"",PaymentSchedule[[#This Row],[TOTAL PAYMENT]]-PaymentSchedule[[#This Row],[INTEREST]],"")</f>
        <v>1952809.93533199</v>
      </c>
      <c r="I52" s="22">
        <f>IF(PaymentSchedule[[#This Row],[PMT NO]]&lt;&gt;"",PaymentSchedule[[#This Row],[BEGINNING BALANCE]]*(InterestRate/PaymentsPerYear),"")</f>
        <v>324424.410311848</v>
      </c>
      <c r="J5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430613070.480465</v>
      </c>
      <c r="K52" s="22">
        <f ca="1">IF(PaymentSchedule[[#This Row],[PMT NO]]&lt;&gt;"",SUM(INDEX(PaymentSchedule[INTEREST],1,1):PaymentSchedule[[#This Row],[INTEREST]]),"")</f>
        <v>12593506.9236432</v>
      </c>
    </row>
    <row r="53" spans="2:11">
      <c r="B53" s="23">
        <f>IF(LoanIsGood,IF(ROW()-ROW(PaymentSchedule[[#Headers],[PMT NO]])&gt;ScheduledNumberOfPayments,"",ROW()-ROW(PaymentSchedule[[#Headers],[PMT NO]])),"")</f>
        <v>37</v>
      </c>
      <c r="C53" s="21">
        <f>IF(PaymentSchedule[[#This Row],[PMT NO]]&lt;&gt;"",EOMONTH(LoanStartDate,ROW(PaymentSchedule[[#This Row],[PMT NO]])-ROW(PaymentSchedule[[#Headers],[PMT NO]])-2)+DAY(LoanStartDate),"")</f>
        <v>47484</v>
      </c>
      <c r="D53" s="22">
        <f>IF(PaymentSchedule[[#This Row],[PMT NO]]&lt;&gt;"",IF(ROW()-ROW(PaymentSchedule[[#Headers],[BEGINNING BALANCE]])=1,LoanAmount,INDEX(PaymentSchedule[ENDING BALANCE],ROW()-ROW(PaymentSchedule[[#Headers],[BEGINNING BALANCE]])-1)),"")</f>
        <v>430613070.480465</v>
      </c>
      <c r="E53" s="22">
        <f>IF(PaymentSchedule[[#This Row],[PMT NO]]&lt;&gt;"",ScheduledPayment,"")</f>
        <v>2277234.34564384</v>
      </c>
      <c r="F5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3" s="22">
        <f>IF(PaymentSchedule[[#This Row],[PMT NO]]&lt;&gt;"",PaymentSchedule[[#This Row],[TOTAL PAYMENT]]-PaymentSchedule[[#This Row],[INTEREST]],"")</f>
        <v>1954274.54278349</v>
      </c>
      <c r="I53" s="22">
        <f>IF(PaymentSchedule[[#This Row],[PMT NO]]&lt;&gt;"",PaymentSchedule[[#This Row],[BEGINNING BALANCE]]*(InterestRate/PaymentsPerYear),"")</f>
        <v>322959.802860349</v>
      </c>
      <c r="J5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428658795.937682</v>
      </c>
      <c r="K53" s="22">
        <f ca="1">IF(PaymentSchedule[[#This Row],[PMT NO]]&lt;&gt;"",SUM(INDEX(PaymentSchedule[INTEREST],1,1):PaymentSchedule[[#This Row],[INTEREST]]),"")</f>
        <v>12916466.7265036</v>
      </c>
    </row>
    <row r="54" spans="2:11">
      <c r="B54" s="23">
        <f>IF(LoanIsGood,IF(ROW()-ROW(PaymentSchedule[[#Headers],[PMT NO]])&gt;ScheduledNumberOfPayments,"",ROW()-ROW(PaymentSchedule[[#Headers],[PMT NO]])),"")</f>
        <v>38</v>
      </c>
      <c r="C54" s="21">
        <f>IF(PaymentSchedule[[#This Row],[PMT NO]]&lt;&gt;"",EOMONTH(LoanStartDate,ROW(PaymentSchedule[[#This Row],[PMT NO]])-ROW(PaymentSchedule[[#Headers],[PMT NO]])-2)+DAY(LoanStartDate),"")</f>
        <v>47515</v>
      </c>
      <c r="D54" s="22">
        <f>IF(PaymentSchedule[[#This Row],[PMT NO]]&lt;&gt;"",IF(ROW()-ROW(PaymentSchedule[[#Headers],[BEGINNING BALANCE]])=1,LoanAmount,INDEX(PaymentSchedule[ENDING BALANCE],ROW()-ROW(PaymentSchedule[[#Headers],[BEGINNING BALANCE]])-1)),"")</f>
        <v>428658795.937682</v>
      </c>
      <c r="E54" s="22">
        <f>IF(PaymentSchedule[[#This Row],[PMT NO]]&lt;&gt;"",ScheduledPayment,"")</f>
        <v>2277234.34564384</v>
      </c>
      <c r="F5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4" s="22">
        <f>IF(PaymentSchedule[[#This Row],[PMT NO]]&lt;&gt;"",PaymentSchedule[[#This Row],[TOTAL PAYMENT]]-PaymentSchedule[[#This Row],[INTEREST]],"")</f>
        <v>1955740.24869058</v>
      </c>
      <c r="I54" s="22">
        <f>IF(PaymentSchedule[[#This Row],[PMT NO]]&lt;&gt;"",PaymentSchedule[[#This Row],[BEGINNING BALANCE]]*(InterestRate/PaymentsPerYear),"")</f>
        <v>321494.096953261</v>
      </c>
      <c r="J5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426703055.688991</v>
      </c>
      <c r="K54" s="22">
        <f ca="1">IF(PaymentSchedule[[#This Row],[PMT NO]]&lt;&gt;"",SUM(INDEX(PaymentSchedule[INTEREST],1,1):PaymentSchedule[[#This Row],[INTEREST]]),"")</f>
        <v>13237960.8234568</v>
      </c>
    </row>
    <row r="55" spans="2:11">
      <c r="B55" s="23">
        <f>IF(LoanIsGood,IF(ROW()-ROW(PaymentSchedule[[#Headers],[PMT NO]])&gt;ScheduledNumberOfPayments,"",ROW()-ROW(PaymentSchedule[[#Headers],[PMT NO]])),"")</f>
        <v>39</v>
      </c>
      <c r="C55" s="21">
        <f>IF(PaymentSchedule[[#This Row],[PMT NO]]&lt;&gt;"",EOMONTH(LoanStartDate,ROW(PaymentSchedule[[#This Row],[PMT NO]])-ROW(PaymentSchedule[[#Headers],[PMT NO]])-2)+DAY(LoanStartDate),"")</f>
        <v>47543</v>
      </c>
      <c r="D55" s="22">
        <f>IF(PaymentSchedule[[#This Row],[PMT NO]]&lt;&gt;"",IF(ROW()-ROW(PaymentSchedule[[#Headers],[BEGINNING BALANCE]])=1,LoanAmount,INDEX(PaymentSchedule[ENDING BALANCE],ROW()-ROW(PaymentSchedule[[#Headers],[BEGINNING BALANCE]])-1)),"")</f>
        <v>426703055.688991</v>
      </c>
      <c r="E55" s="22">
        <f>IF(PaymentSchedule[[#This Row],[PMT NO]]&lt;&gt;"",ScheduledPayment,"")</f>
        <v>2277234.34564384</v>
      </c>
      <c r="F5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5" s="22">
        <f>IF(PaymentSchedule[[#This Row],[PMT NO]]&lt;&gt;"",PaymentSchedule[[#This Row],[TOTAL PAYMENT]]-PaymentSchedule[[#This Row],[INTEREST]],"")</f>
        <v>1957207.05387709</v>
      </c>
      <c r="I55" s="22">
        <f>IF(PaymentSchedule[[#This Row],[PMT NO]]&lt;&gt;"",PaymentSchedule[[#This Row],[BEGINNING BALANCE]]*(InterestRate/PaymentsPerYear),"")</f>
        <v>320027.291766743</v>
      </c>
      <c r="J5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424745848.635114</v>
      </c>
      <c r="K55" s="22">
        <f ca="1">IF(PaymentSchedule[[#This Row],[PMT NO]]&lt;&gt;"",SUM(INDEX(PaymentSchedule[INTEREST],1,1):PaymentSchedule[[#This Row],[INTEREST]]),"")</f>
        <v>13557988.1152236</v>
      </c>
    </row>
    <row r="56" spans="2:11">
      <c r="B56" s="23">
        <f>IF(LoanIsGood,IF(ROW()-ROW(PaymentSchedule[[#Headers],[PMT NO]])&gt;ScheduledNumberOfPayments,"",ROW()-ROW(PaymentSchedule[[#Headers],[PMT NO]])),"")</f>
        <v>40</v>
      </c>
      <c r="C56" s="21">
        <f>IF(PaymentSchedule[[#This Row],[PMT NO]]&lt;&gt;"",EOMONTH(LoanStartDate,ROW(PaymentSchedule[[#This Row],[PMT NO]])-ROW(PaymentSchedule[[#Headers],[PMT NO]])-2)+DAY(LoanStartDate),"")</f>
        <v>47574</v>
      </c>
      <c r="D56" s="22">
        <f>IF(PaymentSchedule[[#This Row],[PMT NO]]&lt;&gt;"",IF(ROW()-ROW(PaymentSchedule[[#Headers],[BEGINNING BALANCE]])=1,LoanAmount,INDEX(PaymentSchedule[ENDING BALANCE],ROW()-ROW(PaymentSchedule[[#Headers],[BEGINNING BALANCE]])-1)),"")</f>
        <v>424745848.635114</v>
      </c>
      <c r="E56" s="22">
        <f>IF(PaymentSchedule[[#This Row],[PMT NO]]&lt;&gt;"",ScheduledPayment,"")</f>
        <v>2277234.34564384</v>
      </c>
      <c r="F5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6" s="22">
        <f>IF(PaymentSchedule[[#This Row],[PMT NO]]&lt;&gt;"",PaymentSchedule[[#This Row],[TOTAL PAYMENT]]-PaymentSchedule[[#This Row],[INTEREST]],"")</f>
        <v>1958674.9591675</v>
      </c>
      <c r="I56" s="22">
        <f>IF(PaymentSchedule[[#This Row],[PMT NO]]&lt;&gt;"",PaymentSchedule[[#This Row],[BEGINNING BALANCE]]*(InterestRate/PaymentsPerYear),"")</f>
        <v>318559.386476335</v>
      </c>
      <c r="J5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422787173.675946</v>
      </c>
      <c r="K56" s="22">
        <f ca="1">IF(PaymentSchedule[[#This Row],[PMT NO]]&lt;&gt;"",SUM(INDEX(PaymentSchedule[INTEREST],1,1):PaymentSchedule[[#This Row],[INTEREST]]),"")</f>
        <v>13876547.5016999</v>
      </c>
    </row>
    <row r="57" spans="2:11">
      <c r="B57" s="23">
        <f>IF(LoanIsGood,IF(ROW()-ROW(PaymentSchedule[[#Headers],[PMT NO]])&gt;ScheduledNumberOfPayments,"",ROW()-ROW(PaymentSchedule[[#Headers],[PMT NO]])),"")</f>
        <v>41</v>
      </c>
      <c r="C57" s="21">
        <f>IF(PaymentSchedule[[#This Row],[PMT NO]]&lt;&gt;"",EOMONTH(LoanStartDate,ROW(PaymentSchedule[[#This Row],[PMT NO]])-ROW(PaymentSchedule[[#Headers],[PMT NO]])-2)+DAY(LoanStartDate),"")</f>
        <v>47604</v>
      </c>
      <c r="D57" s="22">
        <f>IF(PaymentSchedule[[#This Row],[PMT NO]]&lt;&gt;"",IF(ROW()-ROW(PaymentSchedule[[#Headers],[BEGINNING BALANCE]])=1,LoanAmount,INDEX(PaymentSchedule[ENDING BALANCE],ROW()-ROW(PaymentSchedule[[#Headers],[BEGINNING BALANCE]])-1)),"")</f>
        <v>422787173.675946</v>
      </c>
      <c r="E57" s="22">
        <f>IF(PaymentSchedule[[#This Row],[PMT NO]]&lt;&gt;"",ScheduledPayment,"")</f>
        <v>2277234.34564384</v>
      </c>
      <c r="F5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7" s="22">
        <f>IF(PaymentSchedule[[#This Row],[PMT NO]]&lt;&gt;"",PaymentSchedule[[#This Row],[TOTAL PAYMENT]]-PaymentSchedule[[#This Row],[INTEREST]],"")</f>
        <v>1960143.96538688</v>
      </c>
      <c r="I57" s="22">
        <f>IF(PaymentSchedule[[#This Row],[PMT NO]]&lt;&gt;"",PaymentSchedule[[#This Row],[BEGINNING BALANCE]]*(InterestRate/PaymentsPerYear),"")</f>
        <v>317090.38025696</v>
      </c>
      <c r="J5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420827029.71056</v>
      </c>
      <c r="K57" s="22">
        <f ca="1">IF(PaymentSchedule[[#This Row],[PMT NO]]&lt;&gt;"",SUM(INDEX(PaymentSchedule[INTEREST],1,1):PaymentSchedule[[#This Row],[INTEREST]]),"")</f>
        <v>14193637.8819569</v>
      </c>
    </row>
    <row r="58" spans="2:11">
      <c r="B58" s="23">
        <f>IF(LoanIsGood,IF(ROW()-ROW(PaymentSchedule[[#Headers],[PMT NO]])&gt;ScheduledNumberOfPayments,"",ROW()-ROW(PaymentSchedule[[#Headers],[PMT NO]])),"")</f>
        <v>42</v>
      </c>
      <c r="C58" s="21">
        <f>IF(PaymentSchedule[[#This Row],[PMT NO]]&lt;&gt;"",EOMONTH(LoanStartDate,ROW(PaymentSchedule[[#This Row],[PMT NO]])-ROW(PaymentSchedule[[#Headers],[PMT NO]])-2)+DAY(LoanStartDate),"")</f>
        <v>47635</v>
      </c>
      <c r="D58" s="22">
        <f>IF(PaymentSchedule[[#This Row],[PMT NO]]&lt;&gt;"",IF(ROW()-ROW(PaymentSchedule[[#Headers],[BEGINNING BALANCE]])=1,LoanAmount,INDEX(PaymentSchedule[ENDING BALANCE],ROW()-ROW(PaymentSchedule[[#Headers],[BEGINNING BALANCE]])-1)),"")</f>
        <v>420827029.71056</v>
      </c>
      <c r="E58" s="22">
        <f>IF(PaymentSchedule[[#This Row],[PMT NO]]&lt;&gt;"",ScheduledPayment,"")</f>
        <v>2277234.34564384</v>
      </c>
      <c r="F5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8" s="22">
        <f>IF(PaymentSchedule[[#This Row],[PMT NO]]&lt;&gt;"",PaymentSchedule[[#This Row],[TOTAL PAYMENT]]-PaymentSchedule[[#This Row],[INTEREST]],"")</f>
        <v>1961614.07336092</v>
      </c>
      <c r="I58" s="22">
        <f>IF(PaymentSchedule[[#This Row],[PMT NO]]&lt;&gt;"",PaymentSchedule[[#This Row],[BEGINNING BALANCE]]*(InterestRate/PaymentsPerYear),"")</f>
        <v>315620.27228292</v>
      </c>
      <c r="J5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418865415.637199</v>
      </c>
      <c r="K58" s="22">
        <f ca="1">IF(PaymentSchedule[[#This Row],[PMT NO]]&lt;&gt;"",SUM(INDEX(PaymentSchedule[INTEREST],1,1):PaymentSchedule[[#This Row],[INTEREST]]),"")</f>
        <v>14509258.1542398</v>
      </c>
    </row>
    <row r="59" spans="2:11">
      <c r="B59" s="23">
        <f>IF(LoanIsGood,IF(ROW()-ROW(PaymentSchedule[[#Headers],[PMT NO]])&gt;ScheduledNumberOfPayments,"",ROW()-ROW(PaymentSchedule[[#Headers],[PMT NO]])),"")</f>
        <v>43</v>
      </c>
      <c r="C59" s="21">
        <f>IF(PaymentSchedule[[#This Row],[PMT NO]]&lt;&gt;"",EOMONTH(LoanStartDate,ROW(PaymentSchedule[[#This Row],[PMT NO]])-ROW(PaymentSchedule[[#Headers],[PMT NO]])-2)+DAY(LoanStartDate),"")</f>
        <v>47665</v>
      </c>
      <c r="D59" s="22">
        <f>IF(PaymentSchedule[[#This Row],[PMT NO]]&lt;&gt;"",IF(ROW()-ROW(PaymentSchedule[[#Headers],[BEGINNING BALANCE]])=1,LoanAmount,INDEX(PaymentSchedule[ENDING BALANCE],ROW()-ROW(PaymentSchedule[[#Headers],[BEGINNING BALANCE]])-1)),"")</f>
        <v>418865415.637199</v>
      </c>
      <c r="E59" s="22">
        <f>IF(PaymentSchedule[[#This Row],[PMT NO]]&lt;&gt;"",ScheduledPayment,"")</f>
        <v>2277234.34564384</v>
      </c>
      <c r="F5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59" s="22">
        <f>IF(PaymentSchedule[[#This Row],[PMT NO]]&lt;&gt;"",PaymentSchedule[[#This Row],[TOTAL PAYMENT]]-PaymentSchedule[[#This Row],[INTEREST]],"")</f>
        <v>1963085.28391594</v>
      </c>
      <c r="I59" s="22">
        <f>IF(PaymentSchedule[[#This Row],[PMT NO]]&lt;&gt;"",PaymentSchedule[[#This Row],[BEGINNING BALANCE]]*(InterestRate/PaymentsPerYear),"")</f>
        <v>314149.061727899</v>
      </c>
      <c r="J5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416902330.353283</v>
      </c>
      <c r="K59" s="22">
        <f ca="1">IF(PaymentSchedule[[#This Row],[PMT NO]]&lt;&gt;"",SUM(INDEX(PaymentSchedule[INTEREST],1,1):PaymentSchedule[[#This Row],[INTEREST]]),"")</f>
        <v>14823407.2159677</v>
      </c>
    </row>
    <row r="60" spans="2:11">
      <c r="B60" s="23">
        <f>IF(LoanIsGood,IF(ROW()-ROW(PaymentSchedule[[#Headers],[PMT NO]])&gt;ScheduledNumberOfPayments,"",ROW()-ROW(PaymentSchedule[[#Headers],[PMT NO]])),"")</f>
        <v>44</v>
      </c>
      <c r="C60" s="21">
        <f>IF(PaymentSchedule[[#This Row],[PMT NO]]&lt;&gt;"",EOMONTH(LoanStartDate,ROW(PaymentSchedule[[#This Row],[PMT NO]])-ROW(PaymentSchedule[[#Headers],[PMT NO]])-2)+DAY(LoanStartDate),"")</f>
        <v>47696</v>
      </c>
      <c r="D60" s="22">
        <f>IF(PaymentSchedule[[#This Row],[PMT NO]]&lt;&gt;"",IF(ROW()-ROW(PaymentSchedule[[#Headers],[BEGINNING BALANCE]])=1,LoanAmount,INDEX(PaymentSchedule[ENDING BALANCE],ROW()-ROW(PaymentSchedule[[#Headers],[BEGINNING BALANCE]])-1)),"")</f>
        <v>416902330.353283</v>
      </c>
      <c r="E60" s="22">
        <f>IF(PaymentSchedule[[#This Row],[PMT NO]]&lt;&gt;"",ScheduledPayment,"")</f>
        <v>2277234.34564384</v>
      </c>
      <c r="F6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0" s="22">
        <f>IF(PaymentSchedule[[#This Row],[PMT NO]]&lt;&gt;"",PaymentSchedule[[#This Row],[TOTAL PAYMENT]]-PaymentSchedule[[#This Row],[INTEREST]],"")</f>
        <v>1964557.59787888</v>
      </c>
      <c r="I60" s="22">
        <f>IF(PaymentSchedule[[#This Row],[PMT NO]]&lt;&gt;"",PaymentSchedule[[#This Row],[BEGINNING BALANCE]]*(InterestRate/PaymentsPerYear),"")</f>
        <v>312676.747764962</v>
      </c>
      <c r="J6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414937772.755404</v>
      </c>
      <c r="K60" s="22">
        <f ca="1">IF(PaymentSchedule[[#This Row],[PMT NO]]&lt;&gt;"",SUM(INDEX(PaymentSchedule[INTEREST],1,1):PaymentSchedule[[#This Row],[INTEREST]]),"")</f>
        <v>15136083.9637327</v>
      </c>
    </row>
    <row r="61" spans="2:11">
      <c r="B61" s="23">
        <f>IF(LoanIsGood,IF(ROW()-ROW(PaymentSchedule[[#Headers],[PMT NO]])&gt;ScheduledNumberOfPayments,"",ROW()-ROW(PaymentSchedule[[#Headers],[PMT NO]])),"")</f>
        <v>45</v>
      </c>
      <c r="C61" s="21">
        <f>IF(PaymentSchedule[[#This Row],[PMT NO]]&lt;&gt;"",EOMONTH(LoanStartDate,ROW(PaymentSchedule[[#This Row],[PMT NO]])-ROW(PaymentSchedule[[#Headers],[PMT NO]])-2)+DAY(LoanStartDate),"")</f>
        <v>47727</v>
      </c>
      <c r="D61" s="22">
        <f>IF(PaymentSchedule[[#This Row],[PMT NO]]&lt;&gt;"",IF(ROW()-ROW(PaymentSchedule[[#Headers],[BEGINNING BALANCE]])=1,LoanAmount,INDEX(PaymentSchedule[ENDING BALANCE],ROW()-ROW(PaymentSchedule[[#Headers],[BEGINNING BALANCE]])-1)),"")</f>
        <v>414937772.755404</v>
      </c>
      <c r="E61" s="22">
        <f>IF(PaymentSchedule[[#This Row],[PMT NO]]&lt;&gt;"",ScheduledPayment,"")</f>
        <v>2277234.34564384</v>
      </c>
      <c r="F6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1" s="22">
        <f>IF(PaymentSchedule[[#This Row],[PMT NO]]&lt;&gt;"",PaymentSchedule[[#This Row],[TOTAL PAYMENT]]-PaymentSchedule[[#This Row],[INTEREST]],"")</f>
        <v>1966031.01607728</v>
      </c>
      <c r="I61" s="22">
        <f>IF(PaymentSchedule[[#This Row],[PMT NO]]&lt;&gt;"",PaymentSchedule[[#This Row],[BEGINNING BALANCE]]*(InterestRate/PaymentsPerYear),"")</f>
        <v>311203.329566553</v>
      </c>
      <c r="J6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412971741.739327</v>
      </c>
      <c r="K61" s="22">
        <f ca="1">IF(PaymentSchedule[[#This Row],[PMT NO]]&lt;&gt;"",SUM(INDEX(PaymentSchedule[INTEREST],1,1):PaymentSchedule[[#This Row],[INTEREST]]),"")</f>
        <v>15447287.2932992</v>
      </c>
    </row>
    <row r="62" spans="2:11">
      <c r="B62" s="23">
        <f>IF(LoanIsGood,IF(ROW()-ROW(PaymentSchedule[[#Headers],[PMT NO]])&gt;ScheduledNumberOfPayments,"",ROW()-ROW(PaymentSchedule[[#Headers],[PMT NO]])),"")</f>
        <v>46</v>
      </c>
      <c r="C62" s="21">
        <f>IF(PaymentSchedule[[#This Row],[PMT NO]]&lt;&gt;"",EOMONTH(LoanStartDate,ROW(PaymentSchedule[[#This Row],[PMT NO]])-ROW(PaymentSchedule[[#Headers],[PMT NO]])-2)+DAY(LoanStartDate),"")</f>
        <v>47757</v>
      </c>
      <c r="D62" s="22">
        <f>IF(PaymentSchedule[[#This Row],[PMT NO]]&lt;&gt;"",IF(ROW()-ROW(PaymentSchedule[[#Headers],[BEGINNING BALANCE]])=1,LoanAmount,INDEX(PaymentSchedule[ENDING BALANCE],ROW()-ROW(PaymentSchedule[[#Headers],[BEGINNING BALANCE]])-1)),"")</f>
        <v>412971741.739327</v>
      </c>
      <c r="E62" s="22">
        <f>IF(PaymentSchedule[[#This Row],[PMT NO]]&lt;&gt;"",ScheduledPayment,"")</f>
        <v>2277234.34564384</v>
      </c>
      <c r="F6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2" s="22">
        <f>IF(PaymentSchedule[[#This Row],[PMT NO]]&lt;&gt;"",PaymentSchedule[[#This Row],[TOTAL PAYMENT]]-PaymentSchedule[[#This Row],[INTEREST]],"")</f>
        <v>1967505.53933934</v>
      </c>
      <c r="I62" s="22">
        <f>IF(PaymentSchedule[[#This Row],[PMT NO]]&lt;&gt;"",PaymentSchedule[[#This Row],[BEGINNING BALANCE]]*(InterestRate/PaymentsPerYear),"")</f>
        <v>309728.806304495</v>
      </c>
      <c r="J6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411004236.199987</v>
      </c>
      <c r="K62" s="22">
        <f ca="1">IF(PaymentSchedule[[#This Row],[PMT NO]]&lt;&gt;"",SUM(INDEX(PaymentSchedule[INTEREST],1,1):PaymentSchedule[[#This Row],[INTEREST]]),"")</f>
        <v>15757016.0996037</v>
      </c>
    </row>
    <row r="63" spans="2:11">
      <c r="B63" s="23">
        <f>IF(LoanIsGood,IF(ROW()-ROW(PaymentSchedule[[#Headers],[PMT NO]])&gt;ScheduledNumberOfPayments,"",ROW()-ROW(PaymentSchedule[[#Headers],[PMT NO]])),"")</f>
        <v>47</v>
      </c>
      <c r="C63" s="21">
        <f>IF(PaymentSchedule[[#This Row],[PMT NO]]&lt;&gt;"",EOMONTH(LoanStartDate,ROW(PaymentSchedule[[#This Row],[PMT NO]])-ROW(PaymentSchedule[[#Headers],[PMT NO]])-2)+DAY(LoanStartDate),"")</f>
        <v>47788</v>
      </c>
      <c r="D63" s="22">
        <f>IF(PaymentSchedule[[#This Row],[PMT NO]]&lt;&gt;"",IF(ROW()-ROW(PaymentSchedule[[#Headers],[BEGINNING BALANCE]])=1,LoanAmount,INDEX(PaymentSchedule[ENDING BALANCE],ROW()-ROW(PaymentSchedule[[#Headers],[BEGINNING BALANCE]])-1)),"")</f>
        <v>411004236.199987</v>
      </c>
      <c r="E63" s="22">
        <f>IF(PaymentSchedule[[#This Row],[PMT NO]]&lt;&gt;"",ScheduledPayment,"")</f>
        <v>2277234.34564384</v>
      </c>
      <c r="F6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3" s="22">
        <f>IF(PaymentSchedule[[#This Row],[PMT NO]]&lt;&gt;"",PaymentSchedule[[#This Row],[TOTAL PAYMENT]]-PaymentSchedule[[#This Row],[INTEREST]],"")</f>
        <v>1968981.16849385</v>
      </c>
      <c r="I63" s="22">
        <f>IF(PaymentSchedule[[#This Row],[PMT NO]]&lt;&gt;"",PaymentSchedule[[#This Row],[BEGINNING BALANCE]]*(InterestRate/PaymentsPerYear),"")</f>
        <v>308253.17714999</v>
      </c>
      <c r="J6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409035255.031493</v>
      </c>
      <c r="K63" s="22">
        <f ca="1">IF(PaymentSchedule[[#This Row],[PMT NO]]&lt;&gt;"",SUM(INDEX(PaymentSchedule[INTEREST],1,1):PaymentSchedule[[#This Row],[INTEREST]]),"")</f>
        <v>16065269.2767537</v>
      </c>
    </row>
    <row r="64" spans="2:11">
      <c r="B64" s="23">
        <f>IF(LoanIsGood,IF(ROW()-ROW(PaymentSchedule[[#Headers],[PMT NO]])&gt;ScheduledNumberOfPayments,"",ROW()-ROW(PaymentSchedule[[#Headers],[PMT NO]])),"")</f>
        <v>48</v>
      </c>
      <c r="C64" s="21">
        <f>IF(PaymentSchedule[[#This Row],[PMT NO]]&lt;&gt;"",EOMONTH(LoanStartDate,ROW(PaymentSchedule[[#This Row],[PMT NO]])-ROW(PaymentSchedule[[#Headers],[PMT NO]])-2)+DAY(LoanStartDate),"")</f>
        <v>47818</v>
      </c>
      <c r="D64" s="22">
        <f>IF(PaymentSchedule[[#This Row],[PMT NO]]&lt;&gt;"",IF(ROW()-ROW(PaymentSchedule[[#Headers],[BEGINNING BALANCE]])=1,LoanAmount,INDEX(PaymentSchedule[ENDING BALANCE],ROW()-ROW(PaymentSchedule[[#Headers],[BEGINNING BALANCE]])-1)),"")</f>
        <v>409035255.031493</v>
      </c>
      <c r="E64" s="22">
        <f>IF(PaymentSchedule[[#This Row],[PMT NO]]&lt;&gt;"",ScheduledPayment,"")</f>
        <v>2277234.34564384</v>
      </c>
      <c r="F6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4" s="22">
        <f>IF(PaymentSchedule[[#This Row],[PMT NO]]&lt;&gt;"",PaymentSchedule[[#This Row],[TOTAL PAYMENT]]-PaymentSchedule[[#This Row],[INTEREST]],"")</f>
        <v>1970457.90437022</v>
      </c>
      <c r="I64" s="22">
        <f>IF(PaymentSchedule[[#This Row],[PMT NO]]&lt;&gt;"",PaymentSchedule[[#This Row],[BEGINNING BALANCE]]*(InterestRate/PaymentsPerYear),"")</f>
        <v>306776.44127362</v>
      </c>
      <c r="J6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407064797.127123</v>
      </c>
      <c r="K64" s="22">
        <f ca="1">IF(PaymentSchedule[[#This Row],[PMT NO]]&lt;&gt;"",SUM(INDEX(PaymentSchedule[INTEREST],1,1):PaymentSchedule[[#This Row],[INTEREST]]),"")</f>
        <v>16372045.7180273</v>
      </c>
    </row>
    <row r="65" spans="2:11">
      <c r="B65" s="23">
        <f>IF(LoanIsGood,IF(ROW()-ROW(PaymentSchedule[[#Headers],[PMT NO]])&gt;ScheduledNumberOfPayments,"",ROW()-ROW(PaymentSchedule[[#Headers],[PMT NO]])),"")</f>
        <v>49</v>
      </c>
      <c r="C65" s="21">
        <f>IF(PaymentSchedule[[#This Row],[PMT NO]]&lt;&gt;"",EOMONTH(LoanStartDate,ROW(PaymentSchedule[[#This Row],[PMT NO]])-ROW(PaymentSchedule[[#Headers],[PMT NO]])-2)+DAY(LoanStartDate),"")</f>
        <v>47849</v>
      </c>
      <c r="D65" s="22">
        <f>IF(PaymentSchedule[[#This Row],[PMT NO]]&lt;&gt;"",IF(ROW()-ROW(PaymentSchedule[[#Headers],[BEGINNING BALANCE]])=1,LoanAmount,INDEX(PaymentSchedule[ENDING BALANCE],ROW()-ROW(PaymentSchedule[[#Headers],[BEGINNING BALANCE]])-1)),"")</f>
        <v>407064797.127123</v>
      </c>
      <c r="E65" s="22">
        <f>IF(PaymentSchedule[[#This Row],[PMT NO]]&lt;&gt;"",ScheduledPayment,"")</f>
        <v>2277234.34564384</v>
      </c>
      <c r="F6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5" s="22">
        <f>IF(PaymentSchedule[[#This Row],[PMT NO]]&lt;&gt;"",PaymentSchedule[[#This Row],[TOTAL PAYMENT]]-PaymentSchedule[[#This Row],[INTEREST]],"")</f>
        <v>1971935.7477985</v>
      </c>
      <c r="I65" s="22">
        <f>IF(PaymentSchedule[[#This Row],[PMT NO]]&lt;&gt;"",PaymentSchedule[[#This Row],[BEGINNING BALANCE]]*(InterestRate/PaymentsPerYear),"")</f>
        <v>305298.597845342</v>
      </c>
      <c r="J6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405092861.379325</v>
      </c>
      <c r="K65" s="22">
        <f ca="1">IF(PaymentSchedule[[#This Row],[PMT NO]]&lt;&gt;"",SUM(INDEX(PaymentSchedule[INTEREST],1,1):PaymentSchedule[[#This Row],[INTEREST]]),"")</f>
        <v>16677344.3158727</v>
      </c>
    </row>
    <row r="66" spans="2:11">
      <c r="B66" s="23">
        <f>IF(LoanIsGood,IF(ROW()-ROW(PaymentSchedule[[#Headers],[PMT NO]])&gt;ScheduledNumberOfPayments,"",ROW()-ROW(PaymentSchedule[[#Headers],[PMT NO]])),"")</f>
        <v>50</v>
      </c>
      <c r="C66" s="21">
        <f>IF(PaymentSchedule[[#This Row],[PMT NO]]&lt;&gt;"",EOMONTH(LoanStartDate,ROW(PaymentSchedule[[#This Row],[PMT NO]])-ROW(PaymentSchedule[[#Headers],[PMT NO]])-2)+DAY(LoanStartDate),"")</f>
        <v>47880</v>
      </c>
      <c r="D66" s="22">
        <f>IF(PaymentSchedule[[#This Row],[PMT NO]]&lt;&gt;"",IF(ROW()-ROW(PaymentSchedule[[#Headers],[BEGINNING BALANCE]])=1,LoanAmount,INDEX(PaymentSchedule[ENDING BALANCE],ROW()-ROW(PaymentSchedule[[#Headers],[BEGINNING BALANCE]])-1)),"")</f>
        <v>405092861.379325</v>
      </c>
      <c r="E66" s="22">
        <f>IF(PaymentSchedule[[#This Row],[PMT NO]]&lt;&gt;"",ScheduledPayment,"")</f>
        <v>2277234.34564384</v>
      </c>
      <c r="F6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6" s="22">
        <f>IF(PaymentSchedule[[#This Row],[PMT NO]]&lt;&gt;"",PaymentSchedule[[#This Row],[TOTAL PAYMENT]]-PaymentSchedule[[#This Row],[INTEREST]],"")</f>
        <v>1973414.69960934</v>
      </c>
      <c r="I66" s="22">
        <f>IF(PaymentSchedule[[#This Row],[PMT NO]]&lt;&gt;"",PaymentSchedule[[#This Row],[BEGINNING BALANCE]]*(InterestRate/PaymentsPerYear),"")</f>
        <v>303819.646034493</v>
      </c>
      <c r="J6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403119446.679715</v>
      </c>
      <c r="K66" s="22">
        <f ca="1">IF(PaymentSchedule[[#This Row],[PMT NO]]&lt;&gt;"",SUM(INDEX(PaymentSchedule[INTEREST],1,1):PaymentSchedule[[#This Row],[INTEREST]]),"")</f>
        <v>16981163.9619072</v>
      </c>
    </row>
    <row r="67" spans="2:11">
      <c r="B67" s="23">
        <f>IF(LoanIsGood,IF(ROW()-ROW(PaymentSchedule[[#Headers],[PMT NO]])&gt;ScheduledNumberOfPayments,"",ROW()-ROW(PaymentSchedule[[#Headers],[PMT NO]])),"")</f>
        <v>51</v>
      </c>
      <c r="C67" s="21">
        <f>IF(PaymentSchedule[[#This Row],[PMT NO]]&lt;&gt;"",EOMONTH(LoanStartDate,ROW(PaymentSchedule[[#This Row],[PMT NO]])-ROW(PaymentSchedule[[#Headers],[PMT NO]])-2)+DAY(LoanStartDate),"")</f>
        <v>47908</v>
      </c>
      <c r="D67" s="22">
        <f>IF(PaymentSchedule[[#This Row],[PMT NO]]&lt;&gt;"",IF(ROW()-ROW(PaymentSchedule[[#Headers],[BEGINNING BALANCE]])=1,LoanAmount,INDEX(PaymentSchedule[ENDING BALANCE],ROW()-ROW(PaymentSchedule[[#Headers],[BEGINNING BALANCE]])-1)),"")</f>
        <v>403119446.679715</v>
      </c>
      <c r="E67" s="22">
        <f>IF(PaymentSchedule[[#This Row],[PMT NO]]&lt;&gt;"",ScheduledPayment,"")</f>
        <v>2277234.34564384</v>
      </c>
      <c r="F6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7" s="22">
        <f>IF(PaymentSchedule[[#This Row],[PMT NO]]&lt;&gt;"",PaymentSchedule[[#This Row],[TOTAL PAYMENT]]-PaymentSchedule[[#This Row],[INTEREST]],"")</f>
        <v>1974894.76063405</v>
      </c>
      <c r="I67" s="22">
        <f>IF(PaymentSchedule[[#This Row],[PMT NO]]&lt;&gt;"",PaymentSchedule[[#This Row],[BEGINNING BALANCE]]*(InterestRate/PaymentsPerYear),"")</f>
        <v>302339.585009786</v>
      </c>
      <c r="J6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401144551.919081</v>
      </c>
      <c r="K67" s="22">
        <f ca="1">IF(PaymentSchedule[[#This Row],[PMT NO]]&lt;&gt;"",SUM(INDEX(PaymentSchedule[INTEREST],1,1):PaymentSchedule[[#This Row],[INTEREST]]),"")</f>
        <v>17283503.5469169</v>
      </c>
    </row>
    <row r="68" spans="2:11">
      <c r="B68" s="23">
        <f>IF(LoanIsGood,IF(ROW()-ROW(PaymentSchedule[[#Headers],[PMT NO]])&gt;ScheduledNumberOfPayments,"",ROW()-ROW(PaymentSchedule[[#Headers],[PMT NO]])),"")</f>
        <v>52</v>
      </c>
      <c r="C68" s="21">
        <f>IF(PaymentSchedule[[#This Row],[PMT NO]]&lt;&gt;"",EOMONTH(LoanStartDate,ROW(PaymentSchedule[[#This Row],[PMT NO]])-ROW(PaymentSchedule[[#Headers],[PMT NO]])-2)+DAY(LoanStartDate),"")</f>
        <v>47939</v>
      </c>
      <c r="D68" s="22">
        <f>IF(PaymentSchedule[[#This Row],[PMT NO]]&lt;&gt;"",IF(ROW()-ROW(PaymentSchedule[[#Headers],[BEGINNING BALANCE]])=1,LoanAmount,INDEX(PaymentSchedule[ENDING BALANCE],ROW()-ROW(PaymentSchedule[[#Headers],[BEGINNING BALANCE]])-1)),"")</f>
        <v>401144551.919081</v>
      </c>
      <c r="E68" s="22">
        <f>IF(PaymentSchedule[[#This Row],[PMT NO]]&lt;&gt;"",ScheduledPayment,"")</f>
        <v>2277234.34564384</v>
      </c>
      <c r="F6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8" s="22">
        <f>IF(PaymentSchedule[[#This Row],[PMT NO]]&lt;&gt;"",PaymentSchedule[[#This Row],[TOTAL PAYMENT]]-PaymentSchedule[[#This Row],[INTEREST]],"")</f>
        <v>1976375.93170453</v>
      </c>
      <c r="I68" s="22">
        <f>IF(PaymentSchedule[[#This Row],[PMT NO]]&lt;&gt;"",PaymentSchedule[[#This Row],[BEGINNING BALANCE]]*(InterestRate/PaymentsPerYear),"")</f>
        <v>300858.413939311</v>
      </c>
      <c r="J6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399168175.987377</v>
      </c>
      <c r="K68" s="22">
        <f ca="1">IF(PaymentSchedule[[#This Row],[PMT NO]]&lt;&gt;"",SUM(INDEX(PaymentSchedule[INTEREST],1,1):PaymentSchedule[[#This Row],[INTEREST]]),"")</f>
        <v>17584361.9608563</v>
      </c>
    </row>
    <row r="69" spans="2:11">
      <c r="B69" s="23">
        <f>IF(LoanIsGood,IF(ROW()-ROW(PaymentSchedule[[#Headers],[PMT NO]])&gt;ScheduledNumberOfPayments,"",ROW()-ROW(PaymentSchedule[[#Headers],[PMT NO]])),"")</f>
        <v>53</v>
      </c>
      <c r="C69" s="21">
        <f>IF(PaymentSchedule[[#This Row],[PMT NO]]&lt;&gt;"",EOMONTH(LoanStartDate,ROW(PaymentSchedule[[#This Row],[PMT NO]])-ROW(PaymentSchedule[[#Headers],[PMT NO]])-2)+DAY(LoanStartDate),"")</f>
        <v>47969</v>
      </c>
      <c r="D69" s="22">
        <f>IF(PaymentSchedule[[#This Row],[PMT NO]]&lt;&gt;"",IF(ROW()-ROW(PaymentSchedule[[#Headers],[BEGINNING BALANCE]])=1,LoanAmount,INDEX(PaymentSchedule[ENDING BALANCE],ROW()-ROW(PaymentSchedule[[#Headers],[BEGINNING BALANCE]])-1)),"")</f>
        <v>399168175.987377</v>
      </c>
      <c r="E69" s="22">
        <f>IF(PaymentSchedule[[#This Row],[PMT NO]]&lt;&gt;"",ScheduledPayment,"")</f>
        <v>2277234.34564384</v>
      </c>
      <c r="F6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69" s="22">
        <f>IF(PaymentSchedule[[#This Row],[PMT NO]]&lt;&gt;"",PaymentSchedule[[#This Row],[TOTAL PAYMENT]]-PaymentSchedule[[#This Row],[INTEREST]],"")</f>
        <v>1977858.21365331</v>
      </c>
      <c r="I69" s="22">
        <f>IF(PaymentSchedule[[#This Row],[PMT NO]]&lt;&gt;"",PaymentSchedule[[#This Row],[BEGINNING BALANCE]]*(InterestRate/PaymentsPerYear),"")</f>
        <v>299376.131990533</v>
      </c>
      <c r="J6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397190317.773723</v>
      </c>
      <c r="K69" s="22">
        <f ca="1">IF(PaymentSchedule[[#This Row],[PMT NO]]&lt;&gt;"",SUM(INDEX(PaymentSchedule[INTEREST],1,1):PaymentSchedule[[#This Row],[INTEREST]]),"")</f>
        <v>17883738.0928468</v>
      </c>
    </row>
    <row r="70" spans="2:11">
      <c r="B70" s="23">
        <f>IF(LoanIsGood,IF(ROW()-ROW(PaymentSchedule[[#Headers],[PMT NO]])&gt;ScheduledNumberOfPayments,"",ROW()-ROW(PaymentSchedule[[#Headers],[PMT NO]])),"")</f>
        <v>54</v>
      </c>
      <c r="C70" s="21">
        <f>IF(PaymentSchedule[[#This Row],[PMT NO]]&lt;&gt;"",EOMONTH(LoanStartDate,ROW(PaymentSchedule[[#This Row],[PMT NO]])-ROW(PaymentSchedule[[#Headers],[PMT NO]])-2)+DAY(LoanStartDate),"")</f>
        <v>48000</v>
      </c>
      <c r="D70" s="22">
        <f>IF(PaymentSchedule[[#This Row],[PMT NO]]&lt;&gt;"",IF(ROW()-ROW(PaymentSchedule[[#Headers],[BEGINNING BALANCE]])=1,LoanAmount,INDEX(PaymentSchedule[ENDING BALANCE],ROW()-ROW(PaymentSchedule[[#Headers],[BEGINNING BALANCE]])-1)),"")</f>
        <v>397190317.773723</v>
      </c>
      <c r="E70" s="22">
        <f>IF(PaymentSchedule[[#This Row],[PMT NO]]&lt;&gt;"",ScheduledPayment,"")</f>
        <v>2277234.34564384</v>
      </c>
      <c r="F7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0" s="22">
        <f>IF(PaymentSchedule[[#This Row],[PMT NO]]&lt;&gt;"",PaymentSchedule[[#This Row],[TOTAL PAYMENT]]-PaymentSchedule[[#This Row],[INTEREST]],"")</f>
        <v>1979341.60731354</v>
      </c>
      <c r="I70" s="22">
        <f>IF(PaymentSchedule[[#This Row],[PMT NO]]&lt;&gt;"",PaymentSchedule[[#This Row],[BEGINNING BALANCE]]*(InterestRate/PaymentsPerYear),"")</f>
        <v>297892.738330292</v>
      </c>
      <c r="J7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395210976.16641</v>
      </c>
      <c r="K70" s="22">
        <f ca="1">IF(PaymentSchedule[[#This Row],[PMT NO]]&lt;&gt;"",SUM(INDEX(PaymentSchedule[INTEREST],1,1):PaymentSchedule[[#This Row],[INTEREST]]),"")</f>
        <v>18181630.8311771</v>
      </c>
    </row>
    <row r="71" spans="2:11">
      <c r="B71" s="23">
        <f>IF(LoanIsGood,IF(ROW()-ROW(PaymentSchedule[[#Headers],[PMT NO]])&gt;ScheduledNumberOfPayments,"",ROW()-ROW(PaymentSchedule[[#Headers],[PMT NO]])),"")</f>
        <v>55</v>
      </c>
      <c r="C71" s="21">
        <f>IF(PaymentSchedule[[#This Row],[PMT NO]]&lt;&gt;"",EOMONTH(LoanStartDate,ROW(PaymentSchedule[[#This Row],[PMT NO]])-ROW(PaymentSchedule[[#Headers],[PMT NO]])-2)+DAY(LoanStartDate),"")</f>
        <v>48030</v>
      </c>
      <c r="D71" s="22">
        <f>IF(PaymentSchedule[[#This Row],[PMT NO]]&lt;&gt;"",IF(ROW()-ROW(PaymentSchedule[[#Headers],[BEGINNING BALANCE]])=1,LoanAmount,INDEX(PaymentSchedule[ENDING BALANCE],ROW()-ROW(PaymentSchedule[[#Headers],[BEGINNING BALANCE]])-1)),"")</f>
        <v>395210976.16641</v>
      </c>
      <c r="E71" s="22">
        <f>IF(PaymentSchedule[[#This Row],[PMT NO]]&lt;&gt;"",ScheduledPayment,"")</f>
        <v>2277234.34564384</v>
      </c>
      <c r="F7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1" s="22">
        <f>IF(PaymentSchedule[[#This Row],[PMT NO]]&lt;&gt;"",PaymentSchedule[[#This Row],[TOTAL PAYMENT]]-PaymentSchedule[[#This Row],[INTEREST]],"")</f>
        <v>1980826.11351903</v>
      </c>
      <c r="I71" s="22">
        <f>IF(PaymentSchedule[[#This Row],[PMT NO]]&lt;&gt;"",PaymentSchedule[[#This Row],[BEGINNING BALANCE]]*(InterestRate/PaymentsPerYear),"")</f>
        <v>296408.232124807</v>
      </c>
      <c r="J7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393230150.052891</v>
      </c>
      <c r="K71" s="22">
        <f ca="1">IF(PaymentSchedule[[#This Row],[PMT NO]]&lt;&gt;"",SUM(INDEX(PaymentSchedule[INTEREST],1,1):PaymentSchedule[[#This Row],[INTEREST]]),"")</f>
        <v>18478039.0633019</v>
      </c>
    </row>
    <row r="72" spans="2:11">
      <c r="B72" s="23">
        <f>IF(LoanIsGood,IF(ROW()-ROW(PaymentSchedule[[#Headers],[PMT NO]])&gt;ScheduledNumberOfPayments,"",ROW()-ROW(PaymentSchedule[[#Headers],[PMT NO]])),"")</f>
        <v>56</v>
      </c>
      <c r="C72" s="21">
        <f>IF(PaymentSchedule[[#This Row],[PMT NO]]&lt;&gt;"",EOMONTH(LoanStartDate,ROW(PaymentSchedule[[#This Row],[PMT NO]])-ROW(PaymentSchedule[[#Headers],[PMT NO]])-2)+DAY(LoanStartDate),"")</f>
        <v>48061</v>
      </c>
      <c r="D72" s="22">
        <f>IF(PaymentSchedule[[#This Row],[PMT NO]]&lt;&gt;"",IF(ROW()-ROW(PaymentSchedule[[#Headers],[BEGINNING BALANCE]])=1,LoanAmount,INDEX(PaymentSchedule[ENDING BALANCE],ROW()-ROW(PaymentSchedule[[#Headers],[BEGINNING BALANCE]])-1)),"")</f>
        <v>393230150.052891</v>
      </c>
      <c r="E72" s="22">
        <f>IF(PaymentSchedule[[#This Row],[PMT NO]]&lt;&gt;"",ScheduledPayment,"")</f>
        <v>2277234.34564384</v>
      </c>
      <c r="F7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2" s="22">
        <f>IF(PaymentSchedule[[#This Row],[PMT NO]]&lt;&gt;"",PaymentSchedule[[#This Row],[TOTAL PAYMENT]]-PaymentSchedule[[#This Row],[INTEREST]],"")</f>
        <v>1982311.73310417</v>
      </c>
      <c r="I72" s="22">
        <f>IF(PaymentSchedule[[#This Row],[PMT NO]]&lt;&gt;"",PaymentSchedule[[#This Row],[BEGINNING BALANCE]]*(InterestRate/PaymentsPerYear),"")</f>
        <v>294922.612539668</v>
      </c>
      <c r="J7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391247838.319787</v>
      </c>
      <c r="K72" s="22">
        <f ca="1">IF(PaymentSchedule[[#This Row],[PMT NO]]&lt;&gt;"",SUM(INDEX(PaymentSchedule[INTEREST],1,1):PaymentSchedule[[#This Row],[INTEREST]]),"")</f>
        <v>18772961.6758416</v>
      </c>
    </row>
    <row r="73" spans="2:11">
      <c r="B73" s="23">
        <f>IF(LoanIsGood,IF(ROW()-ROW(PaymentSchedule[[#Headers],[PMT NO]])&gt;ScheduledNumberOfPayments,"",ROW()-ROW(PaymentSchedule[[#Headers],[PMT NO]])),"")</f>
        <v>57</v>
      </c>
      <c r="C73" s="21">
        <f>IF(PaymentSchedule[[#This Row],[PMT NO]]&lt;&gt;"",EOMONTH(LoanStartDate,ROW(PaymentSchedule[[#This Row],[PMT NO]])-ROW(PaymentSchedule[[#Headers],[PMT NO]])-2)+DAY(LoanStartDate),"")</f>
        <v>48092</v>
      </c>
      <c r="D73" s="22">
        <f>IF(PaymentSchedule[[#This Row],[PMT NO]]&lt;&gt;"",IF(ROW()-ROW(PaymentSchedule[[#Headers],[BEGINNING BALANCE]])=1,LoanAmount,INDEX(PaymentSchedule[ENDING BALANCE],ROW()-ROW(PaymentSchedule[[#Headers],[BEGINNING BALANCE]])-1)),"")</f>
        <v>391247838.319787</v>
      </c>
      <c r="E73" s="22">
        <f>IF(PaymentSchedule[[#This Row],[PMT NO]]&lt;&gt;"",ScheduledPayment,"")</f>
        <v>2277234.34564384</v>
      </c>
      <c r="F7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3" s="22">
        <f>IF(PaymentSchedule[[#This Row],[PMT NO]]&lt;&gt;"",PaymentSchedule[[#This Row],[TOTAL PAYMENT]]-PaymentSchedule[[#This Row],[INTEREST]],"")</f>
        <v>1983798.466904</v>
      </c>
      <c r="I73" s="22">
        <f>IF(PaymentSchedule[[#This Row],[PMT NO]]&lt;&gt;"",PaymentSchedule[[#This Row],[BEGINNING BALANCE]]*(InterestRate/PaymentsPerYear),"")</f>
        <v>293435.87873984</v>
      </c>
      <c r="J7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389264039.852883</v>
      </c>
      <c r="K73" s="22">
        <f ca="1">IF(PaymentSchedule[[#This Row],[PMT NO]]&lt;&gt;"",SUM(INDEX(PaymentSchedule[INTEREST],1,1):PaymentSchedule[[#This Row],[INTEREST]]),"")</f>
        <v>19066397.5545814</v>
      </c>
    </row>
    <row r="74" spans="2:11">
      <c r="B74" s="23">
        <f>IF(LoanIsGood,IF(ROW()-ROW(PaymentSchedule[[#Headers],[PMT NO]])&gt;ScheduledNumberOfPayments,"",ROW()-ROW(PaymentSchedule[[#Headers],[PMT NO]])),"")</f>
        <v>58</v>
      </c>
      <c r="C74" s="21">
        <f>IF(PaymentSchedule[[#This Row],[PMT NO]]&lt;&gt;"",EOMONTH(LoanStartDate,ROW(PaymentSchedule[[#This Row],[PMT NO]])-ROW(PaymentSchedule[[#Headers],[PMT NO]])-2)+DAY(LoanStartDate),"")</f>
        <v>48122</v>
      </c>
      <c r="D74" s="22">
        <f>IF(PaymentSchedule[[#This Row],[PMT NO]]&lt;&gt;"",IF(ROW()-ROW(PaymentSchedule[[#Headers],[BEGINNING BALANCE]])=1,LoanAmount,INDEX(PaymentSchedule[ENDING BALANCE],ROW()-ROW(PaymentSchedule[[#Headers],[BEGINNING BALANCE]])-1)),"")</f>
        <v>389264039.852883</v>
      </c>
      <c r="E74" s="22">
        <f>IF(PaymentSchedule[[#This Row],[PMT NO]]&lt;&gt;"",ScheduledPayment,"")</f>
        <v>2277234.34564384</v>
      </c>
      <c r="F7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4" s="22">
        <f>IF(PaymentSchedule[[#This Row],[PMT NO]]&lt;&gt;"",PaymentSchedule[[#This Row],[TOTAL PAYMENT]]-PaymentSchedule[[#This Row],[INTEREST]],"")</f>
        <v>1985286.31575418</v>
      </c>
      <c r="I74" s="22">
        <f>IF(PaymentSchedule[[#This Row],[PMT NO]]&lt;&gt;"",PaymentSchedule[[#This Row],[BEGINNING BALANCE]]*(InterestRate/PaymentsPerYear),"")</f>
        <v>291948.029889662</v>
      </c>
      <c r="J7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387278753.537128</v>
      </c>
      <c r="K74" s="22">
        <f ca="1">IF(PaymentSchedule[[#This Row],[PMT NO]]&lt;&gt;"",SUM(INDEX(PaymentSchedule[INTEREST],1,1):PaymentSchedule[[#This Row],[INTEREST]]),"")</f>
        <v>19358345.5844711</v>
      </c>
    </row>
    <row r="75" spans="2:11">
      <c r="B75" s="23">
        <f>IF(LoanIsGood,IF(ROW()-ROW(PaymentSchedule[[#Headers],[PMT NO]])&gt;ScheduledNumberOfPayments,"",ROW()-ROW(PaymentSchedule[[#Headers],[PMT NO]])),"")</f>
        <v>59</v>
      </c>
      <c r="C75" s="21">
        <f>IF(PaymentSchedule[[#This Row],[PMT NO]]&lt;&gt;"",EOMONTH(LoanStartDate,ROW(PaymentSchedule[[#This Row],[PMT NO]])-ROW(PaymentSchedule[[#Headers],[PMT NO]])-2)+DAY(LoanStartDate),"")</f>
        <v>48153</v>
      </c>
      <c r="D75" s="22">
        <f>IF(PaymentSchedule[[#This Row],[PMT NO]]&lt;&gt;"",IF(ROW()-ROW(PaymentSchedule[[#Headers],[BEGINNING BALANCE]])=1,LoanAmount,INDEX(PaymentSchedule[ENDING BALANCE],ROW()-ROW(PaymentSchedule[[#Headers],[BEGINNING BALANCE]])-1)),"")</f>
        <v>387278753.537128</v>
      </c>
      <c r="E75" s="22">
        <f>IF(PaymentSchedule[[#This Row],[PMT NO]]&lt;&gt;"",ScheduledPayment,"")</f>
        <v>2277234.34564384</v>
      </c>
      <c r="F7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5" s="22">
        <f>IF(PaymentSchedule[[#This Row],[PMT NO]]&lt;&gt;"",PaymentSchedule[[#This Row],[TOTAL PAYMENT]]-PaymentSchedule[[#This Row],[INTEREST]],"")</f>
        <v>1986775.28049099</v>
      </c>
      <c r="I75" s="22">
        <f>IF(PaymentSchedule[[#This Row],[PMT NO]]&lt;&gt;"",PaymentSchedule[[#This Row],[BEGINNING BALANCE]]*(InterestRate/PaymentsPerYear),"")</f>
        <v>290459.065152846</v>
      </c>
      <c r="J7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385291978.256637</v>
      </c>
      <c r="K75" s="22">
        <f ca="1">IF(PaymentSchedule[[#This Row],[PMT NO]]&lt;&gt;"",SUM(INDEX(PaymentSchedule[INTEREST],1,1):PaymentSchedule[[#This Row],[INTEREST]]),"")</f>
        <v>19648804.6496239</v>
      </c>
    </row>
    <row r="76" spans="2:11">
      <c r="B76" s="23">
        <f>IF(LoanIsGood,IF(ROW()-ROW(PaymentSchedule[[#Headers],[PMT NO]])&gt;ScheduledNumberOfPayments,"",ROW()-ROW(PaymentSchedule[[#Headers],[PMT NO]])),"")</f>
        <v>60</v>
      </c>
      <c r="C76" s="21">
        <f>IF(PaymentSchedule[[#This Row],[PMT NO]]&lt;&gt;"",EOMONTH(LoanStartDate,ROW(PaymentSchedule[[#This Row],[PMT NO]])-ROW(PaymentSchedule[[#Headers],[PMT NO]])-2)+DAY(LoanStartDate),"")</f>
        <v>48183</v>
      </c>
      <c r="D76" s="22">
        <f>IF(PaymentSchedule[[#This Row],[PMT NO]]&lt;&gt;"",IF(ROW()-ROW(PaymentSchedule[[#Headers],[BEGINNING BALANCE]])=1,LoanAmount,INDEX(PaymentSchedule[ENDING BALANCE],ROW()-ROW(PaymentSchedule[[#Headers],[BEGINNING BALANCE]])-1)),"")</f>
        <v>385291978.256637</v>
      </c>
      <c r="E76" s="22">
        <f>IF(PaymentSchedule[[#This Row],[PMT NO]]&lt;&gt;"",ScheduledPayment,"")</f>
        <v>2277234.34564384</v>
      </c>
      <c r="F7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6" s="22">
        <f>IF(PaymentSchedule[[#This Row],[PMT NO]]&lt;&gt;"",PaymentSchedule[[#This Row],[TOTAL PAYMENT]]-PaymentSchedule[[#This Row],[INTEREST]],"")</f>
        <v>1988265.36195136</v>
      </c>
      <c r="I76" s="22">
        <f>IF(PaymentSchedule[[#This Row],[PMT NO]]&lt;&gt;"",PaymentSchedule[[#This Row],[BEGINNING BALANCE]]*(InterestRate/PaymentsPerYear),"")</f>
        <v>288968.983692478</v>
      </c>
      <c r="J7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383303712.894686</v>
      </c>
      <c r="K76" s="22">
        <f ca="1">IF(PaymentSchedule[[#This Row],[PMT NO]]&lt;&gt;"",SUM(INDEX(PaymentSchedule[INTEREST],1,1):PaymentSchedule[[#This Row],[INTEREST]]),"")</f>
        <v>19937773.6333164</v>
      </c>
    </row>
    <row r="77" spans="2:11">
      <c r="B77" s="23">
        <f>IF(LoanIsGood,IF(ROW()-ROW(PaymentSchedule[[#Headers],[PMT NO]])&gt;ScheduledNumberOfPayments,"",ROW()-ROW(PaymentSchedule[[#Headers],[PMT NO]])),"")</f>
        <v>61</v>
      </c>
      <c r="C77" s="21">
        <f>IF(PaymentSchedule[[#This Row],[PMT NO]]&lt;&gt;"",EOMONTH(LoanStartDate,ROW(PaymentSchedule[[#This Row],[PMT NO]])-ROW(PaymentSchedule[[#Headers],[PMT NO]])-2)+DAY(LoanStartDate),"")</f>
        <v>48214</v>
      </c>
      <c r="D77" s="22">
        <f>IF(PaymentSchedule[[#This Row],[PMT NO]]&lt;&gt;"",IF(ROW()-ROW(PaymentSchedule[[#Headers],[BEGINNING BALANCE]])=1,LoanAmount,INDEX(PaymentSchedule[ENDING BALANCE],ROW()-ROW(PaymentSchedule[[#Headers],[BEGINNING BALANCE]])-1)),"")</f>
        <v>383303712.894686</v>
      </c>
      <c r="E77" s="22">
        <f>IF(PaymentSchedule[[#This Row],[PMT NO]]&lt;&gt;"",ScheduledPayment,"")</f>
        <v>2277234.34564384</v>
      </c>
      <c r="F7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7" s="22">
        <f>IF(PaymentSchedule[[#This Row],[PMT NO]]&lt;&gt;"",PaymentSchedule[[#This Row],[TOTAL PAYMENT]]-PaymentSchedule[[#This Row],[INTEREST]],"")</f>
        <v>1989756.56097282</v>
      </c>
      <c r="I77" s="22">
        <f>IF(PaymentSchedule[[#This Row],[PMT NO]]&lt;&gt;"",PaymentSchedule[[#This Row],[BEGINNING BALANCE]]*(InterestRate/PaymentsPerYear),"")</f>
        <v>287477.784671015</v>
      </c>
      <c r="J7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381313956.333713</v>
      </c>
      <c r="K77" s="22">
        <f ca="1">IF(PaymentSchedule[[#This Row],[PMT NO]]&lt;&gt;"",SUM(INDEX(PaymentSchedule[INTEREST],1,1):PaymentSchedule[[#This Row],[INTEREST]]),"")</f>
        <v>20225251.4179874</v>
      </c>
    </row>
    <row r="78" spans="2:11">
      <c r="B78" s="23">
        <f>IF(LoanIsGood,IF(ROW()-ROW(PaymentSchedule[[#Headers],[PMT NO]])&gt;ScheduledNumberOfPayments,"",ROW()-ROW(PaymentSchedule[[#Headers],[PMT NO]])),"")</f>
        <v>62</v>
      </c>
      <c r="C78" s="21">
        <f>IF(PaymentSchedule[[#This Row],[PMT NO]]&lt;&gt;"",EOMONTH(LoanStartDate,ROW(PaymentSchedule[[#This Row],[PMT NO]])-ROW(PaymentSchedule[[#Headers],[PMT NO]])-2)+DAY(LoanStartDate),"")</f>
        <v>48245</v>
      </c>
      <c r="D78" s="22">
        <f>IF(PaymentSchedule[[#This Row],[PMT NO]]&lt;&gt;"",IF(ROW()-ROW(PaymentSchedule[[#Headers],[BEGINNING BALANCE]])=1,LoanAmount,INDEX(PaymentSchedule[ENDING BALANCE],ROW()-ROW(PaymentSchedule[[#Headers],[BEGINNING BALANCE]])-1)),"")</f>
        <v>381313956.333713</v>
      </c>
      <c r="E78" s="22">
        <f>IF(PaymentSchedule[[#This Row],[PMT NO]]&lt;&gt;"",ScheduledPayment,"")</f>
        <v>2277234.34564384</v>
      </c>
      <c r="F7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8" s="22">
        <f>IF(PaymentSchedule[[#This Row],[PMT NO]]&lt;&gt;"",PaymentSchedule[[#This Row],[TOTAL PAYMENT]]-PaymentSchedule[[#This Row],[INTEREST]],"")</f>
        <v>1991248.87839355</v>
      </c>
      <c r="I78" s="22">
        <f>IF(PaymentSchedule[[#This Row],[PMT NO]]&lt;&gt;"",PaymentSchedule[[#This Row],[BEGINNING BALANCE]]*(InterestRate/PaymentsPerYear),"")</f>
        <v>285985.467250285</v>
      </c>
      <c r="J7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379322707.45532</v>
      </c>
      <c r="K78" s="22">
        <f ca="1">IF(PaymentSchedule[[#This Row],[PMT NO]]&lt;&gt;"",SUM(INDEX(PaymentSchedule[INTEREST],1,1):PaymentSchedule[[#This Row],[INTEREST]]),"")</f>
        <v>20511236.8852377</v>
      </c>
    </row>
    <row r="79" spans="2:11">
      <c r="B79" s="23">
        <f>IF(LoanIsGood,IF(ROW()-ROW(PaymentSchedule[[#Headers],[PMT NO]])&gt;ScheduledNumberOfPayments,"",ROW()-ROW(PaymentSchedule[[#Headers],[PMT NO]])),"")</f>
        <v>63</v>
      </c>
      <c r="C79" s="21">
        <f>IF(PaymentSchedule[[#This Row],[PMT NO]]&lt;&gt;"",EOMONTH(LoanStartDate,ROW(PaymentSchedule[[#This Row],[PMT NO]])-ROW(PaymentSchedule[[#Headers],[PMT NO]])-2)+DAY(LoanStartDate),"")</f>
        <v>48274</v>
      </c>
      <c r="D79" s="22">
        <f>IF(PaymentSchedule[[#This Row],[PMT NO]]&lt;&gt;"",IF(ROW()-ROW(PaymentSchedule[[#Headers],[BEGINNING BALANCE]])=1,LoanAmount,INDEX(PaymentSchedule[ENDING BALANCE],ROW()-ROW(PaymentSchedule[[#Headers],[BEGINNING BALANCE]])-1)),"")</f>
        <v>379322707.45532</v>
      </c>
      <c r="E79" s="22">
        <f>IF(PaymentSchedule[[#This Row],[PMT NO]]&lt;&gt;"",ScheduledPayment,"")</f>
        <v>2277234.34564384</v>
      </c>
      <c r="F7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79" s="22">
        <f>IF(PaymentSchedule[[#This Row],[PMT NO]]&lt;&gt;"",PaymentSchedule[[#This Row],[TOTAL PAYMENT]]-PaymentSchedule[[#This Row],[INTEREST]],"")</f>
        <v>1992742.31505235</v>
      </c>
      <c r="I79" s="22">
        <f>IF(PaymentSchedule[[#This Row],[PMT NO]]&lt;&gt;"",PaymentSchedule[[#This Row],[BEGINNING BALANCE]]*(InterestRate/PaymentsPerYear),"")</f>
        <v>284492.03059149</v>
      </c>
      <c r="J7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377329965.140267</v>
      </c>
      <c r="K79" s="22">
        <f ca="1">IF(PaymentSchedule[[#This Row],[PMT NO]]&lt;&gt;"",SUM(INDEX(PaymentSchedule[INTEREST],1,1):PaymentSchedule[[#This Row],[INTEREST]]),"")</f>
        <v>20795728.9158292</v>
      </c>
    </row>
    <row r="80" spans="2:11">
      <c r="B80" s="23">
        <f>IF(LoanIsGood,IF(ROW()-ROW(PaymentSchedule[[#Headers],[PMT NO]])&gt;ScheduledNumberOfPayments,"",ROW()-ROW(PaymentSchedule[[#Headers],[PMT NO]])),"")</f>
        <v>64</v>
      </c>
      <c r="C80" s="21">
        <f>IF(PaymentSchedule[[#This Row],[PMT NO]]&lt;&gt;"",EOMONTH(LoanStartDate,ROW(PaymentSchedule[[#This Row],[PMT NO]])-ROW(PaymentSchedule[[#Headers],[PMT NO]])-2)+DAY(LoanStartDate),"")</f>
        <v>48305</v>
      </c>
      <c r="D80" s="22">
        <f>IF(PaymentSchedule[[#This Row],[PMT NO]]&lt;&gt;"",IF(ROW()-ROW(PaymentSchedule[[#Headers],[BEGINNING BALANCE]])=1,LoanAmount,INDEX(PaymentSchedule[ENDING BALANCE],ROW()-ROW(PaymentSchedule[[#Headers],[BEGINNING BALANCE]])-1)),"")</f>
        <v>377329965.140267</v>
      </c>
      <c r="E80" s="22">
        <f>IF(PaymentSchedule[[#This Row],[PMT NO]]&lt;&gt;"",ScheduledPayment,"")</f>
        <v>2277234.34564384</v>
      </c>
      <c r="F8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0" s="22">
        <f>IF(PaymentSchedule[[#This Row],[PMT NO]]&lt;&gt;"",PaymentSchedule[[#This Row],[TOTAL PAYMENT]]-PaymentSchedule[[#This Row],[INTEREST]],"")</f>
        <v>1994236.87178864</v>
      </c>
      <c r="I80" s="22">
        <f>IF(PaymentSchedule[[#This Row],[PMT NO]]&lt;&gt;"",PaymentSchedule[[#This Row],[BEGINNING BALANCE]]*(InterestRate/PaymentsPerYear),"")</f>
        <v>282997.473855201</v>
      </c>
      <c r="J8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375335728.268479</v>
      </c>
      <c r="K80" s="22">
        <f ca="1">IF(PaymentSchedule[[#This Row],[PMT NO]]&lt;&gt;"",SUM(INDEX(PaymentSchedule[INTEREST],1,1):PaymentSchedule[[#This Row],[INTEREST]]),"")</f>
        <v>21078726.3896844</v>
      </c>
    </row>
    <row r="81" spans="2:11">
      <c r="B81" s="23">
        <f>IF(LoanIsGood,IF(ROW()-ROW(PaymentSchedule[[#Headers],[PMT NO]])&gt;ScheduledNumberOfPayments,"",ROW()-ROW(PaymentSchedule[[#Headers],[PMT NO]])),"")</f>
        <v>65</v>
      </c>
      <c r="C81" s="21">
        <f>IF(PaymentSchedule[[#This Row],[PMT NO]]&lt;&gt;"",EOMONTH(LoanStartDate,ROW(PaymentSchedule[[#This Row],[PMT NO]])-ROW(PaymentSchedule[[#Headers],[PMT NO]])-2)+DAY(LoanStartDate),"")</f>
        <v>48335</v>
      </c>
      <c r="D81" s="22">
        <f>IF(PaymentSchedule[[#This Row],[PMT NO]]&lt;&gt;"",IF(ROW()-ROW(PaymentSchedule[[#Headers],[BEGINNING BALANCE]])=1,LoanAmount,INDEX(PaymentSchedule[ENDING BALANCE],ROW()-ROW(PaymentSchedule[[#Headers],[BEGINNING BALANCE]])-1)),"")</f>
        <v>375335728.268479</v>
      </c>
      <c r="E81" s="22">
        <f>IF(PaymentSchedule[[#This Row],[PMT NO]]&lt;&gt;"",ScheduledPayment,"")</f>
        <v>2277234.34564384</v>
      </c>
      <c r="F8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1" s="22">
        <f>IF(PaymentSchedule[[#This Row],[PMT NO]]&lt;&gt;"",PaymentSchedule[[#This Row],[TOTAL PAYMENT]]-PaymentSchedule[[#This Row],[INTEREST]],"")</f>
        <v>1995732.54944248</v>
      </c>
      <c r="I81" s="22">
        <f>IF(PaymentSchedule[[#This Row],[PMT NO]]&lt;&gt;"",PaymentSchedule[[#This Row],[BEGINNING BALANCE]]*(InterestRate/PaymentsPerYear),"")</f>
        <v>281501.796201359</v>
      </c>
      <c r="J8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373339995.719036</v>
      </c>
      <c r="K81" s="22">
        <f ca="1">IF(PaymentSchedule[[#This Row],[PMT NO]]&lt;&gt;"",SUM(INDEX(PaymentSchedule[INTEREST],1,1):PaymentSchedule[[#This Row],[INTEREST]]),"")</f>
        <v>21360228.1858857</v>
      </c>
    </row>
    <row r="82" spans="2:11">
      <c r="B82" s="23">
        <f>IF(LoanIsGood,IF(ROW()-ROW(PaymentSchedule[[#Headers],[PMT NO]])&gt;ScheduledNumberOfPayments,"",ROW()-ROW(PaymentSchedule[[#Headers],[PMT NO]])),"")</f>
        <v>66</v>
      </c>
      <c r="C82" s="21">
        <f>IF(PaymentSchedule[[#This Row],[PMT NO]]&lt;&gt;"",EOMONTH(LoanStartDate,ROW(PaymentSchedule[[#This Row],[PMT NO]])-ROW(PaymentSchedule[[#Headers],[PMT NO]])-2)+DAY(LoanStartDate),"")</f>
        <v>48366</v>
      </c>
      <c r="D82" s="22">
        <f>IF(PaymentSchedule[[#This Row],[PMT NO]]&lt;&gt;"",IF(ROW()-ROW(PaymentSchedule[[#Headers],[BEGINNING BALANCE]])=1,LoanAmount,INDEX(PaymentSchedule[ENDING BALANCE],ROW()-ROW(PaymentSchedule[[#Headers],[BEGINNING BALANCE]])-1)),"")</f>
        <v>373339995.719036</v>
      </c>
      <c r="E82" s="22">
        <f>IF(PaymentSchedule[[#This Row],[PMT NO]]&lt;&gt;"",ScheduledPayment,"")</f>
        <v>2277234.34564384</v>
      </c>
      <c r="F8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2" s="22">
        <f>IF(PaymentSchedule[[#This Row],[PMT NO]]&lt;&gt;"",PaymentSchedule[[#This Row],[TOTAL PAYMENT]]-PaymentSchedule[[#This Row],[INTEREST]],"")</f>
        <v>1997229.34885456</v>
      </c>
      <c r="I82" s="22">
        <f>IF(PaymentSchedule[[#This Row],[PMT NO]]&lt;&gt;"",PaymentSchedule[[#This Row],[BEGINNING BALANCE]]*(InterestRate/PaymentsPerYear),"")</f>
        <v>280004.996789277</v>
      </c>
      <c r="J8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371342766.370182</v>
      </c>
      <c r="K82" s="22">
        <f ca="1">IF(PaymentSchedule[[#This Row],[PMT NO]]&lt;&gt;"",SUM(INDEX(PaymentSchedule[INTEREST],1,1):PaymentSchedule[[#This Row],[INTEREST]]),"")</f>
        <v>21640233.182675</v>
      </c>
    </row>
    <row r="83" spans="2:11">
      <c r="B83" s="23">
        <f>IF(LoanIsGood,IF(ROW()-ROW(PaymentSchedule[[#Headers],[PMT NO]])&gt;ScheduledNumberOfPayments,"",ROW()-ROW(PaymentSchedule[[#Headers],[PMT NO]])),"")</f>
        <v>67</v>
      </c>
      <c r="C83" s="21">
        <f>IF(PaymentSchedule[[#This Row],[PMT NO]]&lt;&gt;"",EOMONTH(LoanStartDate,ROW(PaymentSchedule[[#This Row],[PMT NO]])-ROW(PaymentSchedule[[#Headers],[PMT NO]])-2)+DAY(LoanStartDate),"")</f>
        <v>48396</v>
      </c>
      <c r="D83" s="22">
        <f>IF(PaymentSchedule[[#This Row],[PMT NO]]&lt;&gt;"",IF(ROW()-ROW(PaymentSchedule[[#Headers],[BEGINNING BALANCE]])=1,LoanAmount,INDEX(PaymentSchedule[ENDING BALANCE],ROW()-ROW(PaymentSchedule[[#Headers],[BEGINNING BALANCE]])-1)),"")</f>
        <v>371342766.370182</v>
      </c>
      <c r="E83" s="22">
        <f>IF(PaymentSchedule[[#This Row],[PMT NO]]&lt;&gt;"",ScheduledPayment,"")</f>
        <v>2277234.34564384</v>
      </c>
      <c r="F8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3" s="22">
        <f>IF(PaymentSchedule[[#This Row],[PMT NO]]&lt;&gt;"",PaymentSchedule[[#This Row],[TOTAL PAYMENT]]-PaymentSchedule[[#This Row],[INTEREST]],"")</f>
        <v>1998727.2708662</v>
      </c>
      <c r="I83" s="22">
        <f>IF(PaymentSchedule[[#This Row],[PMT NO]]&lt;&gt;"",PaymentSchedule[[#This Row],[BEGINNING BALANCE]]*(InterestRate/PaymentsPerYear),"")</f>
        <v>278507.074777636</v>
      </c>
      <c r="J8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369344039.099316</v>
      </c>
      <c r="K83" s="22">
        <f ca="1">IF(PaymentSchedule[[#This Row],[PMT NO]]&lt;&gt;"",SUM(INDEX(PaymentSchedule[INTEREST],1,1):PaymentSchedule[[#This Row],[INTEREST]]),"")</f>
        <v>21918740.2574527</v>
      </c>
    </row>
    <row r="84" spans="2:11">
      <c r="B84" s="23">
        <f>IF(LoanIsGood,IF(ROW()-ROW(PaymentSchedule[[#Headers],[PMT NO]])&gt;ScheduledNumberOfPayments,"",ROW()-ROW(PaymentSchedule[[#Headers],[PMT NO]])),"")</f>
        <v>68</v>
      </c>
      <c r="C84" s="21">
        <f>IF(PaymentSchedule[[#This Row],[PMT NO]]&lt;&gt;"",EOMONTH(LoanStartDate,ROW(PaymentSchedule[[#This Row],[PMT NO]])-ROW(PaymentSchedule[[#Headers],[PMT NO]])-2)+DAY(LoanStartDate),"")</f>
        <v>48427</v>
      </c>
      <c r="D84" s="22">
        <f>IF(PaymentSchedule[[#This Row],[PMT NO]]&lt;&gt;"",IF(ROW()-ROW(PaymentSchedule[[#Headers],[BEGINNING BALANCE]])=1,LoanAmount,INDEX(PaymentSchedule[ENDING BALANCE],ROW()-ROW(PaymentSchedule[[#Headers],[BEGINNING BALANCE]])-1)),"")</f>
        <v>369344039.099316</v>
      </c>
      <c r="E84" s="22">
        <f>IF(PaymentSchedule[[#This Row],[PMT NO]]&lt;&gt;"",ScheduledPayment,"")</f>
        <v>2277234.34564384</v>
      </c>
      <c r="F8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4" s="22">
        <f>IF(PaymentSchedule[[#This Row],[PMT NO]]&lt;&gt;"",PaymentSchedule[[#This Row],[TOTAL PAYMENT]]-PaymentSchedule[[#This Row],[INTEREST]],"")</f>
        <v>2000226.31631935</v>
      </c>
      <c r="I84" s="22">
        <f>IF(PaymentSchedule[[#This Row],[PMT NO]]&lt;&gt;"",PaymentSchedule[[#This Row],[BEGINNING BALANCE]]*(InterestRate/PaymentsPerYear),"")</f>
        <v>277008.029324487</v>
      </c>
      <c r="J8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367343812.782996</v>
      </c>
      <c r="K84" s="22">
        <f ca="1">IF(PaymentSchedule[[#This Row],[PMT NO]]&lt;&gt;"",SUM(INDEX(PaymentSchedule[INTEREST],1,1):PaymentSchedule[[#This Row],[INTEREST]]),"")</f>
        <v>22195748.2867771</v>
      </c>
    </row>
    <row r="85" spans="2:11">
      <c r="B85" s="23">
        <f>IF(LoanIsGood,IF(ROW()-ROW(PaymentSchedule[[#Headers],[PMT NO]])&gt;ScheduledNumberOfPayments,"",ROW()-ROW(PaymentSchedule[[#Headers],[PMT NO]])),"")</f>
        <v>69</v>
      </c>
      <c r="C85" s="21">
        <f>IF(PaymentSchedule[[#This Row],[PMT NO]]&lt;&gt;"",EOMONTH(LoanStartDate,ROW(PaymentSchedule[[#This Row],[PMT NO]])-ROW(PaymentSchedule[[#Headers],[PMT NO]])-2)+DAY(LoanStartDate),"")</f>
        <v>48458</v>
      </c>
      <c r="D85" s="22">
        <f>IF(PaymentSchedule[[#This Row],[PMT NO]]&lt;&gt;"",IF(ROW()-ROW(PaymentSchedule[[#Headers],[BEGINNING BALANCE]])=1,LoanAmount,INDEX(PaymentSchedule[ENDING BALANCE],ROW()-ROW(PaymentSchedule[[#Headers],[BEGINNING BALANCE]])-1)),"")</f>
        <v>367343812.782996</v>
      </c>
      <c r="E85" s="22">
        <f>IF(PaymentSchedule[[#This Row],[PMT NO]]&lt;&gt;"",ScheduledPayment,"")</f>
        <v>2277234.34564384</v>
      </c>
      <c r="F8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5" s="22">
        <f>IF(PaymentSchedule[[#This Row],[PMT NO]]&lt;&gt;"",PaymentSchedule[[#This Row],[TOTAL PAYMENT]]-PaymentSchedule[[#This Row],[INTEREST]],"")</f>
        <v>2001726.48605659</v>
      </c>
      <c r="I85" s="22">
        <f>IF(PaymentSchedule[[#This Row],[PMT NO]]&lt;&gt;"",PaymentSchedule[[#This Row],[BEGINNING BALANCE]]*(InterestRate/PaymentsPerYear),"")</f>
        <v>275507.859587247</v>
      </c>
      <c r="J8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365342086.29694</v>
      </c>
      <c r="K85" s="22">
        <f ca="1">IF(PaymentSchedule[[#This Row],[PMT NO]]&lt;&gt;"",SUM(INDEX(PaymentSchedule[INTEREST],1,1):PaymentSchedule[[#This Row],[INTEREST]]),"")</f>
        <v>22471256.1463644</v>
      </c>
    </row>
    <row r="86" spans="2:11">
      <c r="B86" s="23">
        <f>IF(LoanIsGood,IF(ROW()-ROW(PaymentSchedule[[#Headers],[PMT NO]])&gt;ScheduledNumberOfPayments,"",ROW()-ROW(PaymentSchedule[[#Headers],[PMT NO]])),"")</f>
        <v>70</v>
      </c>
      <c r="C86" s="21">
        <f>IF(PaymentSchedule[[#This Row],[PMT NO]]&lt;&gt;"",EOMONTH(LoanStartDate,ROW(PaymentSchedule[[#This Row],[PMT NO]])-ROW(PaymentSchedule[[#Headers],[PMT NO]])-2)+DAY(LoanStartDate),"")</f>
        <v>48488</v>
      </c>
      <c r="D86" s="22">
        <f>IF(PaymentSchedule[[#This Row],[PMT NO]]&lt;&gt;"",IF(ROW()-ROW(PaymentSchedule[[#Headers],[BEGINNING BALANCE]])=1,LoanAmount,INDEX(PaymentSchedule[ENDING BALANCE],ROW()-ROW(PaymentSchedule[[#Headers],[BEGINNING BALANCE]])-1)),"")</f>
        <v>365342086.29694</v>
      </c>
      <c r="E86" s="22">
        <f>IF(PaymentSchedule[[#This Row],[PMT NO]]&lt;&gt;"",ScheduledPayment,"")</f>
        <v>2277234.34564384</v>
      </c>
      <c r="F8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6" s="22">
        <f>IF(PaymentSchedule[[#This Row],[PMT NO]]&lt;&gt;"",PaymentSchedule[[#This Row],[TOTAL PAYMENT]]-PaymentSchedule[[#This Row],[INTEREST]],"")</f>
        <v>2003227.78092113</v>
      </c>
      <c r="I86" s="22">
        <f>IF(PaymentSchedule[[#This Row],[PMT NO]]&lt;&gt;"",PaymentSchedule[[#This Row],[BEGINNING BALANCE]]*(InterestRate/PaymentsPerYear),"")</f>
        <v>274006.564722705</v>
      </c>
      <c r="J8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363338858.516019</v>
      </c>
      <c r="K86" s="22">
        <f ca="1">IF(PaymentSchedule[[#This Row],[PMT NO]]&lt;&gt;"",SUM(INDEX(PaymentSchedule[INTEREST],1,1):PaymentSchedule[[#This Row],[INTEREST]]),"")</f>
        <v>22745262.7110871</v>
      </c>
    </row>
    <row r="87" spans="2:11">
      <c r="B87" s="23">
        <f>IF(LoanIsGood,IF(ROW()-ROW(PaymentSchedule[[#Headers],[PMT NO]])&gt;ScheduledNumberOfPayments,"",ROW()-ROW(PaymentSchedule[[#Headers],[PMT NO]])),"")</f>
        <v>71</v>
      </c>
      <c r="C87" s="21">
        <f>IF(PaymentSchedule[[#This Row],[PMT NO]]&lt;&gt;"",EOMONTH(LoanStartDate,ROW(PaymentSchedule[[#This Row],[PMT NO]])-ROW(PaymentSchedule[[#Headers],[PMT NO]])-2)+DAY(LoanStartDate),"")</f>
        <v>48519</v>
      </c>
      <c r="D87" s="22">
        <f>IF(PaymentSchedule[[#This Row],[PMT NO]]&lt;&gt;"",IF(ROW()-ROW(PaymentSchedule[[#Headers],[BEGINNING BALANCE]])=1,LoanAmount,INDEX(PaymentSchedule[ENDING BALANCE],ROW()-ROW(PaymentSchedule[[#Headers],[BEGINNING BALANCE]])-1)),"")</f>
        <v>363338858.516019</v>
      </c>
      <c r="E87" s="22">
        <f>IF(PaymentSchedule[[#This Row],[PMT NO]]&lt;&gt;"",ScheduledPayment,"")</f>
        <v>2277234.34564384</v>
      </c>
      <c r="F8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7" s="22">
        <f>IF(PaymentSchedule[[#This Row],[PMT NO]]&lt;&gt;"",PaymentSchedule[[#This Row],[TOTAL PAYMENT]]-PaymentSchedule[[#This Row],[INTEREST]],"")</f>
        <v>2004730.20175682</v>
      </c>
      <c r="I87" s="22">
        <f>IF(PaymentSchedule[[#This Row],[PMT NO]]&lt;&gt;"",PaymentSchedule[[#This Row],[BEGINNING BALANCE]]*(InterestRate/PaymentsPerYear),"")</f>
        <v>272504.143887014</v>
      </c>
      <c r="J8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361334128.314262</v>
      </c>
      <c r="K87" s="22">
        <f ca="1">IF(PaymentSchedule[[#This Row],[PMT NO]]&lt;&gt;"",SUM(INDEX(PaymentSchedule[INTEREST],1,1):PaymentSchedule[[#This Row],[INTEREST]]),"")</f>
        <v>23017766.8549741</v>
      </c>
    </row>
    <row r="88" spans="2:11">
      <c r="B88" s="23">
        <f>IF(LoanIsGood,IF(ROW()-ROW(PaymentSchedule[[#Headers],[PMT NO]])&gt;ScheduledNumberOfPayments,"",ROW()-ROW(PaymentSchedule[[#Headers],[PMT NO]])),"")</f>
        <v>72</v>
      </c>
      <c r="C88" s="21">
        <f>IF(PaymentSchedule[[#This Row],[PMT NO]]&lt;&gt;"",EOMONTH(LoanStartDate,ROW(PaymentSchedule[[#This Row],[PMT NO]])-ROW(PaymentSchedule[[#Headers],[PMT NO]])-2)+DAY(LoanStartDate),"")</f>
        <v>48549</v>
      </c>
      <c r="D88" s="22">
        <f>IF(PaymentSchedule[[#This Row],[PMT NO]]&lt;&gt;"",IF(ROW()-ROW(PaymentSchedule[[#Headers],[BEGINNING BALANCE]])=1,LoanAmount,INDEX(PaymentSchedule[ENDING BALANCE],ROW()-ROW(PaymentSchedule[[#Headers],[BEGINNING BALANCE]])-1)),"")</f>
        <v>361334128.314262</v>
      </c>
      <c r="E88" s="22">
        <f>IF(PaymentSchedule[[#This Row],[PMT NO]]&lt;&gt;"",ScheduledPayment,"")</f>
        <v>2277234.34564384</v>
      </c>
      <c r="F8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8" s="22">
        <f>IF(PaymentSchedule[[#This Row],[PMT NO]]&lt;&gt;"",PaymentSchedule[[#This Row],[TOTAL PAYMENT]]-PaymentSchedule[[#This Row],[INTEREST]],"")</f>
        <v>2006233.74940814</v>
      </c>
      <c r="I88" s="22">
        <f>IF(PaymentSchedule[[#This Row],[PMT NO]]&lt;&gt;"",PaymentSchedule[[#This Row],[BEGINNING BALANCE]]*(InterestRate/PaymentsPerYear),"")</f>
        <v>271000.596235696</v>
      </c>
      <c r="J8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359327894.564854</v>
      </c>
      <c r="K88" s="22">
        <f ca="1">IF(PaymentSchedule[[#This Row],[PMT NO]]&lt;&gt;"",SUM(INDEX(PaymentSchedule[INTEREST],1,1):PaymentSchedule[[#This Row],[INTEREST]]),"")</f>
        <v>23288767.4512098</v>
      </c>
    </row>
    <row r="89" spans="2:11">
      <c r="B89" s="23">
        <f>IF(LoanIsGood,IF(ROW()-ROW(PaymentSchedule[[#Headers],[PMT NO]])&gt;ScheduledNumberOfPayments,"",ROW()-ROW(PaymentSchedule[[#Headers],[PMT NO]])),"")</f>
        <v>73</v>
      </c>
      <c r="C89" s="21">
        <f>IF(PaymentSchedule[[#This Row],[PMT NO]]&lt;&gt;"",EOMONTH(LoanStartDate,ROW(PaymentSchedule[[#This Row],[PMT NO]])-ROW(PaymentSchedule[[#Headers],[PMT NO]])-2)+DAY(LoanStartDate),"")</f>
        <v>48580</v>
      </c>
      <c r="D89" s="22">
        <f>IF(PaymentSchedule[[#This Row],[PMT NO]]&lt;&gt;"",IF(ROW()-ROW(PaymentSchedule[[#Headers],[BEGINNING BALANCE]])=1,LoanAmount,INDEX(PaymentSchedule[ENDING BALANCE],ROW()-ROW(PaymentSchedule[[#Headers],[BEGINNING BALANCE]])-1)),"")</f>
        <v>359327894.564854</v>
      </c>
      <c r="E89" s="22">
        <f>IF(PaymentSchedule[[#This Row],[PMT NO]]&lt;&gt;"",ScheduledPayment,"")</f>
        <v>2277234.34564384</v>
      </c>
      <c r="F8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89" s="22">
        <f>IF(PaymentSchedule[[#This Row],[PMT NO]]&lt;&gt;"",PaymentSchedule[[#This Row],[TOTAL PAYMENT]]-PaymentSchedule[[#This Row],[INTEREST]],"")</f>
        <v>2007738.4247202</v>
      </c>
      <c r="I89" s="22">
        <f>IF(PaymentSchedule[[#This Row],[PMT NO]]&lt;&gt;"",PaymentSchedule[[#This Row],[BEGINNING BALANCE]]*(InterestRate/PaymentsPerYear),"")</f>
        <v>269495.92092364</v>
      </c>
      <c r="J8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357320156.140133</v>
      </c>
      <c r="K89" s="22">
        <f ca="1">IF(PaymentSchedule[[#This Row],[PMT NO]]&lt;&gt;"",SUM(INDEX(PaymentSchedule[INTEREST],1,1):PaymentSchedule[[#This Row],[INTEREST]]),"")</f>
        <v>23558263.3721334</v>
      </c>
    </row>
    <row r="90" spans="2:11">
      <c r="B90" s="23">
        <f>IF(LoanIsGood,IF(ROW()-ROW(PaymentSchedule[[#Headers],[PMT NO]])&gt;ScheduledNumberOfPayments,"",ROW()-ROW(PaymentSchedule[[#Headers],[PMT NO]])),"")</f>
        <v>74</v>
      </c>
      <c r="C90" s="21">
        <f>IF(PaymentSchedule[[#This Row],[PMT NO]]&lt;&gt;"",EOMONTH(LoanStartDate,ROW(PaymentSchedule[[#This Row],[PMT NO]])-ROW(PaymentSchedule[[#Headers],[PMT NO]])-2)+DAY(LoanStartDate),"")</f>
        <v>48611</v>
      </c>
      <c r="D90" s="22">
        <f>IF(PaymentSchedule[[#This Row],[PMT NO]]&lt;&gt;"",IF(ROW()-ROW(PaymentSchedule[[#Headers],[BEGINNING BALANCE]])=1,LoanAmount,INDEX(PaymentSchedule[ENDING BALANCE],ROW()-ROW(PaymentSchedule[[#Headers],[BEGINNING BALANCE]])-1)),"")</f>
        <v>357320156.140133</v>
      </c>
      <c r="E90" s="22">
        <f>IF(PaymentSchedule[[#This Row],[PMT NO]]&lt;&gt;"",ScheduledPayment,"")</f>
        <v>2277234.34564384</v>
      </c>
      <c r="F9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0" s="22">
        <f>IF(PaymentSchedule[[#This Row],[PMT NO]]&lt;&gt;"",PaymentSchedule[[#This Row],[TOTAL PAYMENT]]-PaymentSchedule[[#This Row],[INTEREST]],"")</f>
        <v>2009244.22853874</v>
      </c>
      <c r="I90" s="22">
        <f>IF(PaymentSchedule[[#This Row],[PMT NO]]&lt;&gt;"",PaymentSchedule[[#This Row],[BEGINNING BALANCE]]*(InterestRate/PaymentsPerYear),"")</f>
        <v>267990.1171051</v>
      </c>
      <c r="J9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355310911.911595</v>
      </c>
      <c r="K90" s="22">
        <f ca="1">IF(PaymentSchedule[[#This Row],[PMT NO]]&lt;&gt;"",SUM(INDEX(PaymentSchedule[INTEREST],1,1):PaymentSchedule[[#This Row],[INTEREST]]),"")</f>
        <v>23826253.4892385</v>
      </c>
    </row>
    <row r="91" spans="2:11">
      <c r="B91" s="23">
        <f>IF(LoanIsGood,IF(ROW()-ROW(PaymentSchedule[[#Headers],[PMT NO]])&gt;ScheduledNumberOfPayments,"",ROW()-ROW(PaymentSchedule[[#Headers],[PMT NO]])),"")</f>
        <v>75</v>
      </c>
      <c r="C91" s="21">
        <f>IF(PaymentSchedule[[#This Row],[PMT NO]]&lt;&gt;"",EOMONTH(LoanStartDate,ROW(PaymentSchedule[[#This Row],[PMT NO]])-ROW(PaymentSchedule[[#Headers],[PMT NO]])-2)+DAY(LoanStartDate),"")</f>
        <v>48639</v>
      </c>
      <c r="D91" s="22">
        <f>IF(PaymentSchedule[[#This Row],[PMT NO]]&lt;&gt;"",IF(ROW()-ROW(PaymentSchedule[[#Headers],[BEGINNING BALANCE]])=1,LoanAmount,INDEX(PaymentSchedule[ENDING BALANCE],ROW()-ROW(PaymentSchedule[[#Headers],[BEGINNING BALANCE]])-1)),"")</f>
        <v>355310911.911595</v>
      </c>
      <c r="E91" s="22">
        <f>IF(PaymentSchedule[[#This Row],[PMT NO]]&lt;&gt;"",ScheduledPayment,"")</f>
        <v>2277234.34564384</v>
      </c>
      <c r="F9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1" s="22">
        <f>IF(PaymentSchedule[[#This Row],[PMT NO]]&lt;&gt;"",PaymentSchedule[[#This Row],[TOTAL PAYMENT]]-PaymentSchedule[[#This Row],[INTEREST]],"")</f>
        <v>2010751.16171014</v>
      </c>
      <c r="I91" s="22">
        <f>IF(PaymentSchedule[[#This Row],[PMT NO]]&lt;&gt;"",PaymentSchedule[[#This Row],[BEGINNING BALANCE]]*(InterestRate/PaymentsPerYear),"")</f>
        <v>266483.183933696</v>
      </c>
      <c r="J9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353300160.749884</v>
      </c>
      <c r="K91" s="22">
        <f ca="1">IF(PaymentSchedule[[#This Row],[PMT NO]]&lt;&gt;"",SUM(INDEX(PaymentSchedule[INTEREST],1,1):PaymentSchedule[[#This Row],[INTEREST]]),"")</f>
        <v>24092736.6731722</v>
      </c>
    </row>
    <row r="92" spans="2:11">
      <c r="B92" s="23">
        <f>IF(LoanIsGood,IF(ROW()-ROW(PaymentSchedule[[#Headers],[PMT NO]])&gt;ScheduledNumberOfPayments,"",ROW()-ROW(PaymentSchedule[[#Headers],[PMT NO]])),"")</f>
        <v>76</v>
      </c>
      <c r="C92" s="21">
        <f>IF(PaymentSchedule[[#This Row],[PMT NO]]&lt;&gt;"",EOMONTH(LoanStartDate,ROW(PaymentSchedule[[#This Row],[PMT NO]])-ROW(PaymentSchedule[[#Headers],[PMT NO]])-2)+DAY(LoanStartDate),"")</f>
        <v>48670</v>
      </c>
      <c r="D92" s="22">
        <f>IF(PaymentSchedule[[#This Row],[PMT NO]]&lt;&gt;"",IF(ROW()-ROW(PaymentSchedule[[#Headers],[BEGINNING BALANCE]])=1,LoanAmount,INDEX(PaymentSchedule[ENDING BALANCE],ROW()-ROW(PaymentSchedule[[#Headers],[BEGINNING BALANCE]])-1)),"")</f>
        <v>353300160.749884</v>
      </c>
      <c r="E92" s="22">
        <f>IF(PaymentSchedule[[#This Row],[PMT NO]]&lt;&gt;"",ScheduledPayment,"")</f>
        <v>2277234.34564384</v>
      </c>
      <c r="F9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2" s="22">
        <f>IF(PaymentSchedule[[#This Row],[PMT NO]]&lt;&gt;"",PaymentSchedule[[#This Row],[TOTAL PAYMENT]]-PaymentSchedule[[#This Row],[INTEREST]],"")</f>
        <v>2012259.22508142</v>
      </c>
      <c r="I92" s="22">
        <f>IF(PaymentSchedule[[#This Row],[PMT NO]]&lt;&gt;"",PaymentSchedule[[#This Row],[BEGINNING BALANCE]]*(InterestRate/PaymentsPerYear),"")</f>
        <v>264975.120562413</v>
      </c>
      <c r="J9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351287901.524803</v>
      </c>
      <c r="K92" s="22">
        <f ca="1">IF(PaymentSchedule[[#This Row],[PMT NO]]&lt;&gt;"",SUM(INDEX(PaymentSchedule[INTEREST],1,1):PaymentSchedule[[#This Row],[INTEREST]]),"")</f>
        <v>24357711.7937347</v>
      </c>
    </row>
    <row r="93" spans="2:11">
      <c r="B93" s="23">
        <f>IF(LoanIsGood,IF(ROW()-ROW(PaymentSchedule[[#Headers],[PMT NO]])&gt;ScheduledNumberOfPayments,"",ROW()-ROW(PaymentSchedule[[#Headers],[PMT NO]])),"")</f>
        <v>77</v>
      </c>
      <c r="C93" s="21">
        <f>IF(PaymentSchedule[[#This Row],[PMT NO]]&lt;&gt;"",EOMONTH(LoanStartDate,ROW(PaymentSchedule[[#This Row],[PMT NO]])-ROW(PaymentSchedule[[#Headers],[PMT NO]])-2)+DAY(LoanStartDate),"")</f>
        <v>48700</v>
      </c>
      <c r="D93" s="22">
        <f>IF(PaymentSchedule[[#This Row],[PMT NO]]&lt;&gt;"",IF(ROW()-ROW(PaymentSchedule[[#Headers],[BEGINNING BALANCE]])=1,LoanAmount,INDEX(PaymentSchedule[ENDING BALANCE],ROW()-ROW(PaymentSchedule[[#Headers],[BEGINNING BALANCE]])-1)),"")</f>
        <v>351287901.524803</v>
      </c>
      <c r="E93" s="22">
        <f>IF(PaymentSchedule[[#This Row],[PMT NO]]&lt;&gt;"",ScheduledPayment,"")</f>
        <v>2277234.34564384</v>
      </c>
      <c r="F9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3" s="22">
        <f>IF(PaymentSchedule[[#This Row],[PMT NO]]&lt;&gt;"",PaymentSchedule[[#This Row],[TOTAL PAYMENT]]-PaymentSchedule[[#This Row],[INTEREST]],"")</f>
        <v>2013768.41950024</v>
      </c>
      <c r="I93" s="22">
        <f>IF(PaymentSchedule[[#This Row],[PMT NO]]&lt;&gt;"",PaymentSchedule[[#This Row],[BEGINNING BALANCE]]*(InterestRate/PaymentsPerYear),"")</f>
        <v>263465.926143602</v>
      </c>
      <c r="J9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349274133.105303</v>
      </c>
      <c r="K93" s="22">
        <f ca="1">IF(PaymentSchedule[[#This Row],[PMT NO]]&lt;&gt;"",SUM(INDEX(PaymentSchedule[INTEREST],1,1):PaymentSchedule[[#This Row],[INTEREST]]),"")</f>
        <v>24621177.7198783</v>
      </c>
    </row>
    <row r="94" spans="2:11">
      <c r="B94" s="23">
        <f>IF(LoanIsGood,IF(ROW()-ROW(PaymentSchedule[[#Headers],[PMT NO]])&gt;ScheduledNumberOfPayments,"",ROW()-ROW(PaymentSchedule[[#Headers],[PMT NO]])),"")</f>
        <v>78</v>
      </c>
      <c r="C94" s="21">
        <f>IF(PaymentSchedule[[#This Row],[PMT NO]]&lt;&gt;"",EOMONTH(LoanStartDate,ROW(PaymentSchedule[[#This Row],[PMT NO]])-ROW(PaymentSchedule[[#Headers],[PMT NO]])-2)+DAY(LoanStartDate),"")</f>
        <v>48731</v>
      </c>
      <c r="D94" s="22">
        <f>IF(PaymentSchedule[[#This Row],[PMT NO]]&lt;&gt;"",IF(ROW()-ROW(PaymentSchedule[[#Headers],[BEGINNING BALANCE]])=1,LoanAmount,INDEX(PaymentSchedule[ENDING BALANCE],ROW()-ROW(PaymentSchedule[[#Headers],[BEGINNING BALANCE]])-1)),"")</f>
        <v>349274133.105303</v>
      </c>
      <c r="E94" s="22">
        <f>IF(PaymentSchedule[[#This Row],[PMT NO]]&lt;&gt;"",ScheduledPayment,"")</f>
        <v>2277234.34564384</v>
      </c>
      <c r="F9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4" s="22">
        <f>IF(PaymentSchedule[[#This Row],[PMT NO]]&lt;&gt;"",PaymentSchedule[[#This Row],[TOTAL PAYMENT]]-PaymentSchedule[[#This Row],[INTEREST]],"")</f>
        <v>2015278.74581486</v>
      </c>
      <c r="I94" s="22">
        <f>IF(PaymentSchedule[[#This Row],[PMT NO]]&lt;&gt;"",PaymentSchedule[[#This Row],[BEGINNING BALANCE]]*(InterestRate/PaymentsPerYear),"")</f>
        <v>261955.599828977</v>
      </c>
      <c r="J9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347258854.359488</v>
      </c>
      <c r="K94" s="22">
        <f ca="1">IF(PaymentSchedule[[#This Row],[PMT NO]]&lt;&gt;"",SUM(INDEX(PaymentSchedule[INTEREST],1,1):PaymentSchedule[[#This Row],[INTEREST]]),"")</f>
        <v>24883133.3197072</v>
      </c>
    </row>
    <row r="95" spans="2:11">
      <c r="B95" s="23">
        <f>IF(LoanIsGood,IF(ROW()-ROW(PaymentSchedule[[#Headers],[PMT NO]])&gt;ScheduledNumberOfPayments,"",ROW()-ROW(PaymentSchedule[[#Headers],[PMT NO]])),"")</f>
        <v>79</v>
      </c>
      <c r="C95" s="21">
        <f>IF(PaymentSchedule[[#This Row],[PMT NO]]&lt;&gt;"",EOMONTH(LoanStartDate,ROW(PaymentSchedule[[#This Row],[PMT NO]])-ROW(PaymentSchedule[[#Headers],[PMT NO]])-2)+DAY(LoanStartDate),"")</f>
        <v>48761</v>
      </c>
      <c r="D95" s="22">
        <f>IF(PaymentSchedule[[#This Row],[PMT NO]]&lt;&gt;"",IF(ROW()-ROW(PaymentSchedule[[#Headers],[BEGINNING BALANCE]])=1,LoanAmount,INDEX(PaymentSchedule[ENDING BALANCE],ROW()-ROW(PaymentSchedule[[#Headers],[BEGINNING BALANCE]])-1)),"")</f>
        <v>347258854.359488</v>
      </c>
      <c r="E95" s="22">
        <f>IF(PaymentSchedule[[#This Row],[PMT NO]]&lt;&gt;"",ScheduledPayment,"")</f>
        <v>2277234.34564384</v>
      </c>
      <c r="F9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5" s="22">
        <f>IF(PaymentSchedule[[#This Row],[PMT NO]]&lt;&gt;"",PaymentSchedule[[#This Row],[TOTAL PAYMENT]]-PaymentSchedule[[#This Row],[INTEREST]],"")</f>
        <v>2016790.20487422</v>
      </c>
      <c r="I95" s="22">
        <f>IF(PaymentSchedule[[#This Row],[PMT NO]]&lt;&gt;"",PaymentSchedule[[#This Row],[BEGINNING BALANCE]]*(InterestRate/PaymentsPerYear),"")</f>
        <v>260444.140769616</v>
      </c>
      <c r="J9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345242064.154614</v>
      </c>
      <c r="K95" s="22">
        <f ca="1">IF(PaymentSchedule[[#This Row],[PMT NO]]&lt;&gt;"",SUM(INDEX(PaymentSchedule[INTEREST],1,1):PaymentSchedule[[#This Row],[INTEREST]]),"")</f>
        <v>25143577.4604768</v>
      </c>
    </row>
    <row r="96" spans="2:11">
      <c r="B96" s="23">
        <f>IF(LoanIsGood,IF(ROW()-ROW(PaymentSchedule[[#Headers],[PMT NO]])&gt;ScheduledNumberOfPayments,"",ROW()-ROW(PaymentSchedule[[#Headers],[PMT NO]])),"")</f>
        <v>80</v>
      </c>
      <c r="C96" s="21">
        <f>IF(PaymentSchedule[[#This Row],[PMT NO]]&lt;&gt;"",EOMONTH(LoanStartDate,ROW(PaymentSchedule[[#This Row],[PMT NO]])-ROW(PaymentSchedule[[#Headers],[PMT NO]])-2)+DAY(LoanStartDate),"")</f>
        <v>48792</v>
      </c>
      <c r="D96" s="22">
        <f>IF(PaymentSchedule[[#This Row],[PMT NO]]&lt;&gt;"",IF(ROW()-ROW(PaymentSchedule[[#Headers],[BEGINNING BALANCE]])=1,LoanAmount,INDEX(PaymentSchedule[ENDING BALANCE],ROW()-ROW(PaymentSchedule[[#Headers],[BEGINNING BALANCE]])-1)),"")</f>
        <v>345242064.154614</v>
      </c>
      <c r="E96" s="22">
        <f>IF(PaymentSchedule[[#This Row],[PMT NO]]&lt;&gt;"",ScheduledPayment,"")</f>
        <v>2277234.34564384</v>
      </c>
      <c r="F9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6" s="22">
        <f>IF(PaymentSchedule[[#This Row],[PMT NO]]&lt;&gt;"",PaymentSchedule[[#This Row],[TOTAL PAYMENT]]-PaymentSchedule[[#This Row],[INTEREST]],"")</f>
        <v>2018302.79752788</v>
      </c>
      <c r="I96" s="22">
        <f>IF(PaymentSchedule[[#This Row],[PMT NO]]&lt;&gt;"",PaymentSchedule[[#This Row],[BEGINNING BALANCE]]*(InterestRate/PaymentsPerYear),"")</f>
        <v>258931.54811596</v>
      </c>
      <c r="J9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343223761.357086</v>
      </c>
      <c r="K96" s="22">
        <f ca="1">IF(PaymentSchedule[[#This Row],[PMT NO]]&lt;&gt;"",SUM(INDEX(PaymentSchedule[INTEREST],1,1):PaymentSchedule[[#This Row],[INTEREST]]),"")</f>
        <v>25402509.0085928</v>
      </c>
    </row>
    <row r="97" spans="2:11">
      <c r="B97" s="23">
        <f>IF(LoanIsGood,IF(ROW()-ROW(PaymentSchedule[[#Headers],[PMT NO]])&gt;ScheduledNumberOfPayments,"",ROW()-ROW(PaymentSchedule[[#Headers],[PMT NO]])),"")</f>
        <v>81</v>
      </c>
      <c r="C97" s="21">
        <f>IF(PaymentSchedule[[#This Row],[PMT NO]]&lt;&gt;"",EOMONTH(LoanStartDate,ROW(PaymentSchedule[[#This Row],[PMT NO]])-ROW(PaymentSchedule[[#Headers],[PMT NO]])-2)+DAY(LoanStartDate),"")</f>
        <v>48823</v>
      </c>
      <c r="D97" s="22">
        <f>IF(PaymentSchedule[[#This Row],[PMT NO]]&lt;&gt;"",IF(ROW()-ROW(PaymentSchedule[[#Headers],[BEGINNING BALANCE]])=1,LoanAmount,INDEX(PaymentSchedule[ENDING BALANCE],ROW()-ROW(PaymentSchedule[[#Headers],[BEGINNING BALANCE]])-1)),"")</f>
        <v>343223761.357086</v>
      </c>
      <c r="E97" s="22">
        <f>IF(PaymentSchedule[[#This Row],[PMT NO]]&lt;&gt;"",ScheduledPayment,"")</f>
        <v>2277234.34564384</v>
      </c>
      <c r="F9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7" s="22">
        <f>IF(PaymentSchedule[[#This Row],[PMT NO]]&lt;&gt;"",PaymentSchedule[[#This Row],[TOTAL PAYMENT]]-PaymentSchedule[[#This Row],[INTEREST]],"")</f>
        <v>2019816.52462602</v>
      </c>
      <c r="I97" s="22">
        <f>IF(PaymentSchedule[[#This Row],[PMT NO]]&lt;&gt;"",PaymentSchedule[[#This Row],[BEGINNING BALANCE]]*(InterestRate/PaymentsPerYear),"")</f>
        <v>257417.821017814</v>
      </c>
      <c r="J9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341203944.83246</v>
      </c>
      <c r="K97" s="22">
        <f ca="1">IF(PaymentSchedule[[#This Row],[PMT NO]]&lt;&gt;"",SUM(INDEX(PaymentSchedule[INTEREST],1,1):PaymentSchedule[[#This Row],[INTEREST]]),"")</f>
        <v>25659926.8296106</v>
      </c>
    </row>
    <row r="98" spans="2:11">
      <c r="B98" s="23">
        <f>IF(LoanIsGood,IF(ROW()-ROW(PaymentSchedule[[#Headers],[PMT NO]])&gt;ScheduledNumberOfPayments,"",ROW()-ROW(PaymentSchedule[[#Headers],[PMT NO]])),"")</f>
        <v>82</v>
      </c>
      <c r="C98" s="21">
        <f>IF(PaymentSchedule[[#This Row],[PMT NO]]&lt;&gt;"",EOMONTH(LoanStartDate,ROW(PaymentSchedule[[#This Row],[PMT NO]])-ROW(PaymentSchedule[[#Headers],[PMT NO]])-2)+DAY(LoanStartDate),"")</f>
        <v>48853</v>
      </c>
      <c r="D98" s="22">
        <f>IF(PaymentSchedule[[#This Row],[PMT NO]]&lt;&gt;"",IF(ROW()-ROW(PaymentSchedule[[#Headers],[BEGINNING BALANCE]])=1,LoanAmount,INDEX(PaymentSchedule[ENDING BALANCE],ROW()-ROW(PaymentSchedule[[#Headers],[BEGINNING BALANCE]])-1)),"")</f>
        <v>341203944.83246</v>
      </c>
      <c r="E98" s="22">
        <f>IF(PaymentSchedule[[#This Row],[PMT NO]]&lt;&gt;"",ScheduledPayment,"")</f>
        <v>2277234.34564384</v>
      </c>
      <c r="F9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8" s="22">
        <f>IF(PaymentSchedule[[#This Row],[PMT NO]]&lt;&gt;"",PaymentSchedule[[#This Row],[TOTAL PAYMENT]]-PaymentSchedule[[#This Row],[INTEREST]],"")</f>
        <v>2021331.38701949</v>
      </c>
      <c r="I98" s="22">
        <f>IF(PaymentSchedule[[#This Row],[PMT NO]]&lt;&gt;"",PaymentSchedule[[#This Row],[BEGINNING BALANCE]]*(InterestRate/PaymentsPerYear),"")</f>
        <v>255902.958624345</v>
      </c>
      <c r="J9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339182613.44544</v>
      </c>
      <c r="K98" s="22">
        <f ca="1">IF(PaymentSchedule[[#This Row],[PMT NO]]&lt;&gt;"",SUM(INDEX(PaymentSchedule[INTEREST],1,1):PaymentSchedule[[#This Row],[INTEREST]]),"")</f>
        <v>25915829.788235</v>
      </c>
    </row>
    <row r="99" spans="2:11">
      <c r="B99" s="23">
        <f>IF(LoanIsGood,IF(ROW()-ROW(PaymentSchedule[[#Headers],[PMT NO]])&gt;ScheduledNumberOfPayments,"",ROW()-ROW(PaymentSchedule[[#Headers],[PMT NO]])),"")</f>
        <v>83</v>
      </c>
      <c r="C99" s="21">
        <f>IF(PaymentSchedule[[#This Row],[PMT NO]]&lt;&gt;"",EOMONTH(LoanStartDate,ROW(PaymentSchedule[[#This Row],[PMT NO]])-ROW(PaymentSchedule[[#Headers],[PMT NO]])-2)+DAY(LoanStartDate),"")</f>
        <v>48884</v>
      </c>
      <c r="D99" s="22">
        <f>IF(PaymentSchedule[[#This Row],[PMT NO]]&lt;&gt;"",IF(ROW()-ROW(PaymentSchedule[[#Headers],[BEGINNING BALANCE]])=1,LoanAmount,INDEX(PaymentSchedule[ENDING BALANCE],ROW()-ROW(PaymentSchedule[[#Headers],[BEGINNING BALANCE]])-1)),"")</f>
        <v>339182613.44544</v>
      </c>
      <c r="E99" s="22">
        <f>IF(PaymentSchedule[[#This Row],[PMT NO]]&lt;&gt;"",ScheduledPayment,"")</f>
        <v>2277234.34564384</v>
      </c>
      <c r="F9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99" s="22">
        <f>IF(PaymentSchedule[[#This Row],[PMT NO]]&lt;&gt;"",PaymentSchedule[[#This Row],[TOTAL PAYMENT]]-PaymentSchedule[[#This Row],[INTEREST]],"")</f>
        <v>2022847.38555976</v>
      </c>
      <c r="I99" s="22">
        <f>IF(PaymentSchedule[[#This Row],[PMT NO]]&lt;&gt;"",PaymentSchedule[[#This Row],[BEGINNING BALANCE]]*(InterestRate/PaymentsPerYear),"")</f>
        <v>254386.96008408</v>
      </c>
      <c r="J9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337159766.059881</v>
      </c>
      <c r="K99" s="22">
        <f ca="1">IF(PaymentSchedule[[#This Row],[PMT NO]]&lt;&gt;"",SUM(INDEX(PaymentSchedule[INTEREST],1,1):PaymentSchedule[[#This Row],[INTEREST]]),"")</f>
        <v>26170216.748319</v>
      </c>
    </row>
    <row r="100" spans="2:11">
      <c r="B100" s="23">
        <f>IF(LoanIsGood,IF(ROW()-ROW(PaymentSchedule[[#Headers],[PMT NO]])&gt;ScheduledNumberOfPayments,"",ROW()-ROW(PaymentSchedule[[#Headers],[PMT NO]])),"")</f>
        <v>84</v>
      </c>
      <c r="C100" s="21">
        <f>IF(PaymentSchedule[[#This Row],[PMT NO]]&lt;&gt;"",EOMONTH(LoanStartDate,ROW(PaymentSchedule[[#This Row],[PMT NO]])-ROW(PaymentSchedule[[#Headers],[PMT NO]])-2)+DAY(LoanStartDate),"")</f>
        <v>48914</v>
      </c>
      <c r="D100" s="22">
        <f>IF(PaymentSchedule[[#This Row],[PMT NO]]&lt;&gt;"",IF(ROW()-ROW(PaymentSchedule[[#Headers],[BEGINNING BALANCE]])=1,LoanAmount,INDEX(PaymentSchedule[ENDING BALANCE],ROW()-ROW(PaymentSchedule[[#Headers],[BEGINNING BALANCE]])-1)),"")</f>
        <v>337159766.059881</v>
      </c>
      <c r="E100" s="22">
        <f>IF(PaymentSchedule[[#This Row],[PMT NO]]&lt;&gt;"",ScheduledPayment,"")</f>
        <v>2277234.34564384</v>
      </c>
      <c r="F10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0" s="22">
        <f>IF(PaymentSchedule[[#This Row],[PMT NO]]&lt;&gt;"",PaymentSchedule[[#This Row],[TOTAL PAYMENT]]-PaymentSchedule[[#This Row],[INTEREST]],"")</f>
        <v>2024364.52109893</v>
      </c>
      <c r="I100" s="22">
        <f>IF(PaymentSchedule[[#This Row],[PMT NO]]&lt;&gt;"",PaymentSchedule[[#This Row],[BEGINNING BALANCE]]*(InterestRate/PaymentsPerYear),"")</f>
        <v>252869.82454491</v>
      </c>
      <c r="J10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335135401.538782</v>
      </c>
      <c r="K100" s="22">
        <f ca="1">IF(PaymentSchedule[[#This Row],[PMT NO]]&lt;&gt;"",SUM(INDEX(PaymentSchedule[INTEREST],1,1):PaymentSchedule[[#This Row],[INTEREST]]),"")</f>
        <v>26423086.572864</v>
      </c>
    </row>
    <row r="101" spans="2:11">
      <c r="B101" s="23">
        <f>IF(LoanIsGood,IF(ROW()-ROW(PaymentSchedule[[#Headers],[PMT NO]])&gt;ScheduledNumberOfPayments,"",ROW()-ROW(PaymentSchedule[[#Headers],[PMT NO]])),"")</f>
        <v>85</v>
      </c>
      <c r="C101" s="21">
        <f>IF(PaymentSchedule[[#This Row],[PMT NO]]&lt;&gt;"",EOMONTH(LoanStartDate,ROW(PaymentSchedule[[#This Row],[PMT NO]])-ROW(PaymentSchedule[[#Headers],[PMT NO]])-2)+DAY(LoanStartDate),"")</f>
        <v>48945</v>
      </c>
      <c r="D101" s="22">
        <f>IF(PaymentSchedule[[#This Row],[PMT NO]]&lt;&gt;"",IF(ROW()-ROW(PaymentSchedule[[#Headers],[BEGINNING BALANCE]])=1,LoanAmount,INDEX(PaymentSchedule[ENDING BALANCE],ROW()-ROW(PaymentSchedule[[#Headers],[BEGINNING BALANCE]])-1)),"")</f>
        <v>335135401.538782</v>
      </c>
      <c r="E101" s="22">
        <f>IF(PaymentSchedule[[#This Row],[PMT NO]]&lt;&gt;"",ScheduledPayment,"")</f>
        <v>2277234.34564384</v>
      </c>
      <c r="F10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1" s="22">
        <f>IF(PaymentSchedule[[#This Row],[PMT NO]]&lt;&gt;"",PaymentSchedule[[#This Row],[TOTAL PAYMENT]]-PaymentSchedule[[#This Row],[INTEREST]],"")</f>
        <v>2025882.79448975</v>
      </c>
      <c r="I101" s="22">
        <f>IF(PaymentSchedule[[#This Row],[PMT NO]]&lt;&gt;"",PaymentSchedule[[#This Row],[BEGINNING BALANCE]]*(InterestRate/PaymentsPerYear),"")</f>
        <v>251351.551154086</v>
      </c>
      <c r="J10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333109518.744292</v>
      </c>
      <c r="K101" s="22">
        <f ca="1">IF(PaymentSchedule[[#This Row],[PMT NO]]&lt;&gt;"",SUM(INDEX(PaymentSchedule[INTEREST],1,1):PaymentSchedule[[#This Row],[INTEREST]]),"")</f>
        <v>26674438.124018</v>
      </c>
    </row>
    <row r="102" spans="2:11">
      <c r="B102" s="23">
        <f>IF(LoanIsGood,IF(ROW()-ROW(PaymentSchedule[[#Headers],[PMT NO]])&gt;ScheduledNumberOfPayments,"",ROW()-ROW(PaymentSchedule[[#Headers],[PMT NO]])),"")</f>
        <v>86</v>
      </c>
      <c r="C102" s="21">
        <f>IF(PaymentSchedule[[#This Row],[PMT NO]]&lt;&gt;"",EOMONTH(LoanStartDate,ROW(PaymentSchedule[[#This Row],[PMT NO]])-ROW(PaymentSchedule[[#Headers],[PMT NO]])-2)+DAY(LoanStartDate),"")</f>
        <v>48976</v>
      </c>
      <c r="D102" s="22">
        <f>IF(PaymentSchedule[[#This Row],[PMT NO]]&lt;&gt;"",IF(ROW()-ROW(PaymentSchedule[[#Headers],[BEGINNING BALANCE]])=1,LoanAmount,INDEX(PaymentSchedule[ENDING BALANCE],ROW()-ROW(PaymentSchedule[[#Headers],[BEGINNING BALANCE]])-1)),"")</f>
        <v>333109518.744292</v>
      </c>
      <c r="E102" s="22">
        <f>IF(PaymentSchedule[[#This Row],[PMT NO]]&lt;&gt;"",ScheduledPayment,"")</f>
        <v>2277234.34564384</v>
      </c>
      <c r="F10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2" s="22">
        <f>IF(PaymentSchedule[[#This Row],[PMT NO]]&lt;&gt;"",PaymentSchedule[[#This Row],[TOTAL PAYMENT]]-PaymentSchedule[[#This Row],[INTEREST]],"")</f>
        <v>2027402.20658562</v>
      </c>
      <c r="I102" s="22">
        <f>IF(PaymentSchedule[[#This Row],[PMT NO]]&lt;&gt;"",PaymentSchedule[[#This Row],[BEGINNING BALANCE]]*(InterestRate/PaymentsPerYear),"")</f>
        <v>249832.139058219</v>
      </c>
      <c r="J10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331082116.537706</v>
      </c>
      <c r="K102" s="22">
        <f ca="1">IF(PaymentSchedule[[#This Row],[PMT NO]]&lt;&gt;"",SUM(INDEX(PaymentSchedule[INTEREST],1,1):PaymentSchedule[[#This Row],[INTEREST]]),"")</f>
        <v>26924270.2630763</v>
      </c>
    </row>
    <row r="103" spans="2:11">
      <c r="B103" s="23">
        <f>IF(LoanIsGood,IF(ROW()-ROW(PaymentSchedule[[#Headers],[PMT NO]])&gt;ScheduledNumberOfPayments,"",ROW()-ROW(PaymentSchedule[[#Headers],[PMT NO]])),"")</f>
        <v>87</v>
      </c>
      <c r="C103" s="21">
        <f>IF(PaymentSchedule[[#This Row],[PMT NO]]&lt;&gt;"",EOMONTH(LoanStartDate,ROW(PaymentSchedule[[#This Row],[PMT NO]])-ROW(PaymentSchedule[[#Headers],[PMT NO]])-2)+DAY(LoanStartDate),"")</f>
        <v>49004</v>
      </c>
      <c r="D103" s="22">
        <f>IF(PaymentSchedule[[#This Row],[PMT NO]]&lt;&gt;"",IF(ROW()-ROW(PaymentSchedule[[#Headers],[BEGINNING BALANCE]])=1,LoanAmount,INDEX(PaymentSchedule[ENDING BALANCE],ROW()-ROW(PaymentSchedule[[#Headers],[BEGINNING BALANCE]])-1)),"")</f>
        <v>331082116.537706</v>
      </c>
      <c r="E103" s="22">
        <f>IF(PaymentSchedule[[#This Row],[PMT NO]]&lt;&gt;"",ScheduledPayment,"")</f>
        <v>2277234.34564384</v>
      </c>
      <c r="F10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3" s="22">
        <f>IF(PaymentSchedule[[#This Row],[PMT NO]]&lt;&gt;"",PaymentSchedule[[#This Row],[TOTAL PAYMENT]]-PaymentSchedule[[#This Row],[INTEREST]],"")</f>
        <v>2028922.75824056</v>
      </c>
      <c r="I103" s="22">
        <f>IF(PaymentSchedule[[#This Row],[PMT NO]]&lt;&gt;"",PaymentSchedule[[#This Row],[BEGINNING BALANCE]]*(InterestRate/PaymentsPerYear),"")</f>
        <v>248311.58740328</v>
      </c>
      <c r="J10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329053193.779466</v>
      </c>
      <c r="K103" s="22">
        <f ca="1">IF(PaymentSchedule[[#This Row],[PMT NO]]&lt;&gt;"",SUM(INDEX(PaymentSchedule[INTEREST],1,1):PaymentSchedule[[#This Row],[INTEREST]]),"")</f>
        <v>27172581.8504795</v>
      </c>
    </row>
    <row r="104" spans="2:11">
      <c r="B104" s="23">
        <f>IF(LoanIsGood,IF(ROW()-ROW(PaymentSchedule[[#Headers],[PMT NO]])&gt;ScheduledNumberOfPayments,"",ROW()-ROW(PaymentSchedule[[#Headers],[PMT NO]])),"")</f>
        <v>88</v>
      </c>
      <c r="C104" s="21">
        <f>IF(PaymentSchedule[[#This Row],[PMT NO]]&lt;&gt;"",EOMONTH(LoanStartDate,ROW(PaymentSchedule[[#This Row],[PMT NO]])-ROW(PaymentSchedule[[#Headers],[PMT NO]])-2)+DAY(LoanStartDate),"")</f>
        <v>49035</v>
      </c>
      <c r="D104" s="22">
        <f>IF(PaymentSchedule[[#This Row],[PMT NO]]&lt;&gt;"",IF(ROW()-ROW(PaymentSchedule[[#Headers],[BEGINNING BALANCE]])=1,LoanAmount,INDEX(PaymentSchedule[ENDING BALANCE],ROW()-ROW(PaymentSchedule[[#Headers],[BEGINNING BALANCE]])-1)),"")</f>
        <v>329053193.779466</v>
      </c>
      <c r="E104" s="22">
        <f>IF(PaymentSchedule[[#This Row],[PMT NO]]&lt;&gt;"",ScheduledPayment,"")</f>
        <v>2277234.34564384</v>
      </c>
      <c r="F10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4" s="22">
        <f>IF(PaymentSchedule[[#This Row],[PMT NO]]&lt;&gt;"",PaymentSchedule[[#This Row],[TOTAL PAYMENT]]-PaymentSchedule[[#This Row],[INTEREST]],"")</f>
        <v>2030444.45030924</v>
      </c>
      <c r="I104" s="22">
        <f>IF(PaymentSchedule[[#This Row],[PMT NO]]&lt;&gt;"",PaymentSchedule[[#This Row],[BEGINNING BALANCE]]*(InterestRate/PaymentsPerYear),"")</f>
        <v>246789.895334599</v>
      </c>
      <c r="J10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327022749.329157</v>
      </c>
      <c r="K104" s="22">
        <f ca="1">IF(PaymentSchedule[[#This Row],[PMT NO]]&lt;&gt;"",SUM(INDEX(PaymentSchedule[INTEREST],1,1):PaymentSchedule[[#This Row],[INTEREST]]),"")</f>
        <v>27419371.7458141</v>
      </c>
    </row>
    <row r="105" spans="2:11">
      <c r="B105" s="23">
        <f>IF(LoanIsGood,IF(ROW()-ROW(PaymentSchedule[[#Headers],[PMT NO]])&gt;ScheduledNumberOfPayments,"",ROW()-ROW(PaymentSchedule[[#Headers],[PMT NO]])),"")</f>
        <v>89</v>
      </c>
      <c r="C105" s="21">
        <f>IF(PaymentSchedule[[#This Row],[PMT NO]]&lt;&gt;"",EOMONTH(LoanStartDate,ROW(PaymentSchedule[[#This Row],[PMT NO]])-ROW(PaymentSchedule[[#Headers],[PMT NO]])-2)+DAY(LoanStartDate),"")</f>
        <v>49065</v>
      </c>
      <c r="D105" s="22">
        <f>IF(PaymentSchedule[[#This Row],[PMT NO]]&lt;&gt;"",IF(ROW()-ROW(PaymentSchedule[[#Headers],[BEGINNING BALANCE]])=1,LoanAmount,INDEX(PaymentSchedule[ENDING BALANCE],ROW()-ROW(PaymentSchedule[[#Headers],[BEGINNING BALANCE]])-1)),"")</f>
        <v>327022749.329157</v>
      </c>
      <c r="E105" s="22">
        <f>IF(PaymentSchedule[[#This Row],[PMT NO]]&lt;&gt;"",ScheduledPayment,"")</f>
        <v>2277234.34564384</v>
      </c>
      <c r="F10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5" s="22">
        <f>IF(PaymentSchedule[[#This Row],[PMT NO]]&lt;&gt;"",PaymentSchedule[[#This Row],[TOTAL PAYMENT]]-PaymentSchedule[[#This Row],[INTEREST]],"")</f>
        <v>2031967.28364697</v>
      </c>
      <c r="I105" s="22">
        <f>IF(PaymentSchedule[[#This Row],[PMT NO]]&lt;&gt;"",PaymentSchedule[[#This Row],[BEGINNING BALANCE]]*(InterestRate/PaymentsPerYear),"")</f>
        <v>245267.061996867</v>
      </c>
      <c r="J10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324990782.04551</v>
      </c>
      <c r="K105" s="22">
        <f ca="1">IF(PaymentSchedule[[#This Row],[PMT NO]]&lt;&gt;"",SUM(INDEX(PaymentSchedule[INTEREST],1,1):PaymentSchedule[[#This Row],[INTEREST]]),"")</f>
        <v>27664638.807811</v>
      </c>
    </row>
    <row r="106" spans="2:11">
      <c r="B106" s="23">
        <f>IF(LoanIsGood,IF(ROW()-ROW(PaymentSchedule[[#Headers],[PMT NO]])&gt;ScheduledNumberOfPayments,"",ROW()-ROW(PaymentSchedule[[#Headers],[PMT NO]])),"")</f>
        <v>90</v>
      </c>
      <c r="C106" s="21">
        <f>IF(PaymentSchedule[[#This Row],[PMT NO]]&lt;&gt;"",EOMONTH(LoanStartDate,ROW(PaymentSchedule[[#This Row],[PMT NO]])-ROW(PaymentSchedule[[#Headers],[PMT NO]])-2)+DAY(LoanStartDate),"")</f>
        <v>49096</v>
      </c>
      <c r="D106" s="22">
        <f>IF(PaymentSchedule[[#This Row],[PMT NO]]&lt;&gt;"",IF(ROW()-ROW(PaymentSchedule[[#Headers],[BEGINNING BALANCE]])=1,LoanAmount,INDEX(PaymentSchedule[ENDING BALANCE],ROW()-ROW(PaymentSchedule[[#Headers],[BEGINNING BALANCE]])-1)),"")</f>
        <v>324990782.04551</v>
      </c>
      <c r="E106" s="22">
        <f>IF(PaymentSchedule[[#This Row],[PMT NO]]&lt;&gt;"",ScheduledPayment,"")</f>
        <v>2277234.34564384</v>
      </c>
      <c r="F10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6" s="22">
        <f>IF(PaymentSchedule[[#This Row],[PMT NO]]&lt;&gt;"",PaymentSchedule[[#This Row],[TOTAL PAYMENT]]-PaymentSchedule[[#This Row],[INTEREST]],"")</f>
        <v>2033491.25910971</v>
      </c>
      <c r="I106" s="22">
        <f>IF(PaymentSchedule[[#This Row],[PMT NO]]&lt;&gt;"",PaymentSchedule[[#This Row],[BEGINNING BALANCE]]*(InterestRate/PaymentsPerYear),"")</f>
        <v>243743.086534132</v>
      </c>
      <c r="J10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322957290.7864</v>
      </c>
      <c r="K106" s="22">
        <f ca="1">IF(PaymentSchedule[[#This Row],[PMT NO]]&lt;&gt;"",SUM(INDEX(PaymentSchedule[INTEREST],1,1):PaymentSchedule[[#This Row],[INTEREST]]),"")</f>
        <v>27908381.8943451</v>
      </c>
    </row>
    <row r="107" spans="2:11">
      <c r="B107" s="23">
        <f>IF(LoanIsGood,IF(ROW()-ROW(PaymentSchedule[[#Headers],[PMT NO]])&gt;ScheduledNumberOfPayments,"",ROW()-ROW(PaymentSchedule[[#Headers],[PMT NO]])),"")</f>
        <v>91</v>
      </c>
      <c r="C107" s="21">
        <f>IF(PaymentSchedule[[#This Row],[PMT NO]]&lt;&gt;"",EOMONTH(LoanStartDate,ROW(PaymentSchedule[[#This Row],[PMT NO]])-ROW(PaymentSchedule[[#Headers],[PMT NO]])-2)+DAY(LoanStartDate),"")</f>
        <v>49126</v>
      </c>
      <c r="D107" s="22">
        <f>IF(PaymentSchedule[[#This Row],[PMT NO]]&lt;&gt;"",IF(ROW()-ROW(PaymentSchedule[[#Headers],[BEGINNING BALANCE]])=1,LoanAmount,INDEX(PaymentSchedule[ENDING BALANCE],ROW()-ROW(PaymentSchedule[[#Headers],[BEGINNING BALANCE]])-1)),"")</f>
        <v>322957290.7864</v>
      </c>
      <c r="E107" s="22">
        <f>IF(PaymentSchedule[[#This Row],[PMT NO]]&lt;&gt;"",ScheduledPayment,"")</f>
        <v>2277234.34564384</v>
      </c>
      <c r="F10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7" s="22">
        <f>IF(PaymentSchedule[[#This Row],[PMT NO]]&lt;&gt;"",PaymentSchedule[[#This Row],[TOTAL PAYMENT]]-PaymentSchedule[[#This Row],[INTEREST]],"")</f>
        <v>2035016.37755404</v>
      </c>
      <c r="I107" s="22">
        <f>IF(PaymentSchedule[[#This Row],[PMT NO]]&lt;&gt;"",PaymentSchedule[[#This Row],[BEGINNING BALANCE]]*(InterestRate/PaymentsPerYear),"")</f>
        <v>242217.9680898</v>
      </c>
      <c r="J10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320922274.408846</v>
      </c>
      <c r="K107" s="22">
        <f ca="1">IF(PaymentSchedule[[#This Row],[PMT NO]]&lt;&gt;"",SUM(INDEX(PaymentSchedule[INTEREST],1,1):PaymentSchedule[[#This Row],[INTEREST]]),"")</f>
        <v>28150599.8624349</v>
      </c>
    </row>
    <row r="108" spans="2:11">
      <c r="B108" s="23">
        <f>IF(LoanIsGood,IF(ROW()-ROW(PaymentSchedule[[#Headers],[PMT NO]])&gt;ScheduledNumberOfPayments,"",ROW()-ROW(PaymentSchedule[[#Headers],[PMT NO]])),"")</f>
        <v>92</v>
      </c>
      <c r="C108" s="21">
        <f>IF(PaymentSchedule[[#This Row],[PMT NO]]&lt;&gt;"",EOMONTH(LoanStartDate,ROW(PaymentSchedule[[#This Row],[PMT NO]])-ROW(PaymentSchedule[[#Headers],[PMT NO]])-2)+DAY(LoanStartDate),"")</f>
        <v>49157</v>
      </c>
      <c r="D108" s="22">
        <f>IF(PaymentSchedule[[#This Row],[PMT NO]]&lt;&gt;"",IF(ROW()-ROW(PaymentSchedule[[#Headers],[BEGINNING BALANCE]])=1,LoanAmount,INDEX(PaymentSchedule[ENDING BALANCE],ROW()-ROW(PaymentSchedule[[#Headers],[BEGINNING BALANCE]])-1)),"")</f>
        <v>320922274.408846</v>
      </c>
      <c r="E108" s="22">
        <f>IF(PaymentSchedule[[#This Row],[PMT NO]]&lt;&gt;"",ScheduledPayment,"")</f>
        <v>2277234.34564384</v>
      </c>
      <c r="F10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8" s="22">
        <f>IF(PaymentSchedule[[#This Row],[PMT NO]]&lt;&gt;"",PaymentSchedule[[#This Row],[TOTAL PAYMENT]]-PaymentSchedule[[#This Row],[INTEREST]],"")</f>
        <v>2036542.6398372</v>
      </c>
      <c r="I108" s="22">
        <f>IF(PaymentSchedule[[#This Row],[PMT NO]]&lt;&gt;"",PaymentSchedule[[#This Row],[BEGINNING BALANCE]]*(InterestRate/PaymentsPerYear),"")</f>
        <v>240691.705806634</v>
      </c>
      <c r="J10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318885731.769009</v>
      </c>
      <c r="K108" s="22">
        <f ca="1">IF(PaymentSchedule[[#This Row],[PMT NO]]&lt;&gt;"",SUM(INDEX(PaymentSchedule[INTEREST],1,1):PaymentSchedule[[#This Row],[INTEREST]]),"")</f>
        <v>28391291.5682416</v>
      </c>
    </row>
    <row r="109" spans="2:11">
      <c r="B109" s="23">
        <f>IF(LoanIsGood,IF(ROW()-ROW(PaymentSchedule[[#Headers],[PMT NO]])&gt;ScheduledNumberOfPayments,"",ROW()-ROW(PaymentSchedule[[#Headers],[PMT NO]])),"")</f>
        <v>93</v>
      </c>
      <c r="C109" s="21">
        <f>IF(PaymentSchedule[[#This Row],[PMT NO]]&lt;&gt;"",EOMONTH(LoanStartDate,ROW(PaymentSchedule[[#This Row],[PMT NO]])-ROW(PaymentSchedule[[#Headers],[PMT NO]])-2)+DAY(LoanStartDate),"")</f>
        <v>49188</v>
      </c>
      <c r="D109" s="22">
        <f>IF(PaymentSchedule[[#This Row],[PMT NO]]&lt;&gt;"",IF(ROW()-ROW(PaymentSchedule[[#Headers],[BEGINNING BALANCE]])=1,LoanAmount,INDEX(PaymentSchedule[ENDING BALANCE],ROW()-ROW(PaymentSchedule[[#Headers],[BEGINNING BALANCE]])-1)),"")</f>
        <v>318885731.769009</v>
      </c>
      <c r="E109" s="22">
        <f>IF(PaymentSchedule[[#This Row],[PMT NO]]&lt;&gt;"",ScheduledPayment,"")</f>
        <v>2277234.34564384</v>
      </c>
      <c r="F10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09" s="22">
        <f>IF(PaymentSchedule[[#This Row],[PMT NO]]&lt;&gt;"",PaymentSchedule[[#This Row],[TOTAL PAYMENT]]-PaymentSchedule[[#This Row],[INTEREST]],"")</f>
        <v>2038070.04681708</v>
      </c>
      <c r="I109" s="22">
        <f>IF(PaymentSchedule[[#This Row],[PMT NO]]&lt;&gt;"",PaymentSchedule[[#This Row],[BEGINNING BALANCE]]*(InterestRate/PaymentsPerYear),"")</f>
        <v>239164.298826756</v>
      </c>
      <c r="J10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316847661.722192</v>
      </c>
      <c r="K109" s="22">
        <f ca="1">IF(PaymentSchedule[[#This Row],[PMT NO]]&lt;&gt;"",SUM(INDEX(PaymentSchedule[INTEREST],1,1):PaymentSchedule[[#This Row],[INTEREST]]),"")</f>
        <v>28630455.8670683</v>
      </c>
    </row>
    <row r="110" spans="2:11">
      <c r="B110" s="23">
        <f>IF(LoanIsGood,IF(ROW()-ROW(PaymentSchedule[[#Headers],[PMT NO]])&gt;ScheduledNumberOfPayments,"",ROW()-ROW(PaymentSchedule[[#Headers],[PMT NO]])),"")</f>
        <v>94</v>
      </c>
      <c r="C110" s="21">
        <f>IF(PaymentSchedule[[#This Row],[PMT NO]]&lt;&gt;"",EOMONTH(LoanStartDate,ROW(PaymentSchedule[[#This Row],[PMT NO]])-ROW(PaymentSchedule[[#Headers],[PMT NO]])-2)+DAY(LoanStartDate),"")</f>
        <v>49218</v>
      </c>
      <c r="D110" s="22">
        <f>IF(PaymentSchedule[[#This Row],[PMT NO]]&lt;&gt;"",IF(ROW()-ROW(PaymentSchedule[[#Headers],[BEGINNING BALANCE]])=1,LoanAmount,INDEX(PaymentSchedule[ENDING BALANCE],ROW()-ROW(PaymentSchedule[[#Headers],[BEGINNING BALANCE]])-1)),"")</f>
        <v>316847661.722192</v>
      </c>
      <c r="E110" s="22">
        <f>IF(PaymentSchedule[[#This Row],[PMT NO]]&lt;&gt;"",ScheduledPayment,"")</f>
        <v>2277234.34564384</v>
      </c>
      <c r="F11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0" s="22">
        <f>IF(PaymentSchedule[[#This Row],[PMT NO]]&lt;&gt;"",PaymentSchedule[[#This Row],[TOTAL PAYMENT]]-PaymentSchedule[[#This Row],[INTEREST]],"")</f>
        <v>2039598.59935219</v>
      </c>
      <c r="I110" s="22">
        <f>IF(PaymentSchedule[[#This Row],[PMT NO]]&lt;&gt;"",PaymentSchedule[[#This Row],[BEGINNING BALANCE]]*(InterestRate/PaymentsPerYear),"")</f>
        <v>237635.746291644</v>
      </c>
      <c r="J11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314808063.122839</v>
      </c>
      <c r="K110" s="22">
        <f ca="1">IF(PaymentSchedule[[#This Row],[PMT NO]]&lt;&gt;"",SUM(INDEX(PaymentSchedule[INTEREST],1,1):PaymentSchedule[[#This Row],[INTEREST]]),"")</f>
        <v>28868091.61336</v>
      </c>
    </row>
    <row r="111" spans="2:11">
      <c r="B111" s="23">
        <f>IF(LoanIsGood,IF(ROW()-ROW(PaymentSchedule[[#Headers],[PMT NO]])&gt;ScheduledNumberOfPayments,"",ROW()-ROW(PaymentSchedule[[#Headers],[PMT NO]])),"")</f>
        <v>95</v>
      </c>
      <c r="C111" s="21">
        <f>IF(PaymentSchedule[[#This Row],[PMT NO]]&lt;&gt;"",EOMONTH(LoanStartDate,ROW(PaymentSchedule[[#This Row],[PMT NO]])-ROW(PaymentSchedule[[#Headers],[PMT NO]])-2)+DAY(LoanStartDate),"")</f>
        <v>49249</v>
      </c>
      <c r="D111" s="22">
        <f>IF(PaymentSchedule[[#This Row],[PMT NO]]&lt;&gt;"",IF(ROW()-ROW(PaymentSchedule[[#Headers],[BEGINNING BALANCE]])=1,LoanAmount,INDEX(PaymentSchedule[ENDING BALANCE],ROW()-ROW(PaymentSchedule[[#Headers],[BEGINNING BALANCE]])-1)),"")</f>
        <v>314808063.122839</v>
      </c>
      <c r="E111" s="22">
        <f>IF(PaymentSchedule[[#This Row],[PMT NO]]&lt;&gt;"",ScheduledPayment,"")</f>
        <v>2277234.34564384</v>
      </c>
      <c r="F11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1" s="22">
        <f>IF(PaymentSchedule[[#This Row],[PMT NO]]&lt;&gt;"",PaymentSchedule[[#This Row],[TOTAL PAYMENT]]-PaymentSchedule[[#This Row],[INTEREST]],"")</f>
        <v>2041128.29830171</v>
      </c>
      <c r="I111" s="22">
        <f>IF(PaymentSchedule[[#This Row],[PMT NO]]&lt;&gt;"",PaymentSchedule[[#This Row],[BEGINNING BALANCE]]*(InterestRate/PaymentsPerYear),"")</f>
        <v>236106.04734213</v>
      </c>
      <c r="J11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312766934.824538</v>
      </c>
      <c r="K111" s="22">
        <f ca="1">IF(PaymentSchedule[[#This Row],[PMT NO]]&lt;&gt;"",SUM(INDEX(PaymentSchedule[INTEREST],1,1):PaymentSchedule[[#This Row],[INTEREST]]),"")</f>
        <v>29104197.6607021</v>
      </c>
    </row>
    <row r="112" spans="2:11">
      <c r="B112" s="23">
        <f>IF(LoanIsGood,IF(ROW()-ROW(PaymentSchedule[[#Headers],[PMT NO]])&gt;ScheduledNumberOfPayments,"",ROW()-ROW(PaymentSchedule[[#Headers],[PMT NO]])),"")</f>
        <v>96</v>
      </c>
      <c r="C112" s="21">
        <f>IF(PaymentSchedule[[#This Row],[PMT NO]]&lt;&gt;"",EOMONTH(LoanStartDate,ROW(PaymentSchedule[[#This Row],[PMT NO]])-ROW(PaymentSchedule[[#Headers],[PMT NO]])-2)+DAY(LoanStartDate),"")</f>
        <v>49279</v>
      </c>
      <c r="D112" s="22">
        <f>IF(PaymentSchedule[[#This Row],[PMT NO]]&lt;&gt;"",IF(ROW()-ROW(PaymentSchedule[[#Headers],[BEGINNING BALANCE]])=1,LoanAmount,INDEX(PaymentSchedule[ENDING BALANCE],ROW()-ROW(PaymentSchedule[[#Headers],[BEGINNING BALANCE]])-1)),"")</f>
        <v>312766934.824538</v>
      </c>
      <c r="E112" s="22">
        <f>IF(PaymentSchedule[[#This Row],[PMT NO]]&lt;&gt;"",ScheduledPayment,"")</f>
        <v>2277234.34564384</v>
      </c>
      <c r="F11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2" s="22">
        <f>IF(PaymentSchedule[[#This Row],[PMT NO]]&lt;&gt;"",PaymentSchedule[[#This Row],[TOTAL PAYMENT]]-PaymentSchedule[[#This Row],[INTEREST]],"")</f>
        <v>2042659.14452543</v>
      </c>
      <c r="I112" s="22">
        <f>IF(PaymentSchedule[[#This Row],[PMT NO]]&lt;&gt;"",PaymentSchedule[[#This Row],[BEGINNING BALANCE]]*(InterestRate/PaymentsPerYear),"")</f>
        <v>234575.201118403</v>
      </c>
      <c r="J11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310724275.680012</v>
      </c>
      <c r="K112" s="22">
        <f ca="1">IF(PaymentSchedule[[#This Row],[PMT NO]]&lt;&gt;"",SUM(INDEX(PaymentSchedule[INTEREST],1,1):PaymentSchedule[[#This Row],[INTEREST]]),"")</f>
        <v>29338772.8618205</v>
      </c>
    </row>
    <row r="113" spans="2:11">
      <c r="B113" s="23">
        <f>IF(LoanIsGood,IF(ROW()-ROW(PaymentSchedule[[#Headers],[PMT NO]])&gt;ScheduledNumberOfPayments,"",ROW()-ROW(PaymentSchedule[[#Headers],[PMT NO]])),"")</f>
        <v>97</v>
      </c>
      <c r="C113" s="21">
        <f>IF(PaymentSchedule[[#This Row],[PMT NO]]&lt;&gt;"",EOMONTH(LoanStartDate,ROW(PaymentSchedule[[#This Row],[PMT NO]])-ROW(PaymentSchedule[[#Headers],[PMT NO]])-2)+DAY(LoanStartDate),"")</f>
        <v>49310</v>
      </c>
      <c r="D113" s="22">
        <f>IF(PaymentSchedule[[#This Row],[PMT NO]]&lt;&gt;"",IF(ROW()-ROW(PaymentSchedule[[#Headers],[BEGINNING BALANCE]])=1,LoanAmount,INDEX(PaymentSchedule[ENDING BALANCE],ROW()-ROW(PaymentSchedule[[#Headers],[BEGINNING BALANCE]])-1)),"")</f>
        <v>310724275.680012</v>
      </c>
      <c r="E113" s="22">
        <f>IF(PaymentSchedule[[#This Row],[PMT NO]]&lt;&gt;"",ScheduledPayment,"")</f>
        <v>2277234.34564384</v>
      </c>
      <c r="F11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3" s="22">
        <f>IF(PaymentSchedule[[#This Row],[PMT NO]]&lt;&gt;"",PaymentSchedule[[#This Row],[TOTAL PAYMENT]]-PaymentSchedule[[#This Row],[INTEREST]],"")</f>
        <v>2044191.13888383</v>
      </c>
      <c r="I113" s="22">
        <f>IF(PaymentSchedule[[#This Row],[PMT NO]]&lt;&gt;"",PaymentSchedule[[#This Row],[BEGINNING BALANCE]]*(InterestRate/PaymentsPerYear),"")</f>
        <v>233043.206760009</v>
      </c>
      <c r="J11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308680084.541128</v>
      </c>
      <c r="K113" s="22">
        <f ca="1">IF(PaymentSchedule[[#This Row],[PMT NO]]&lt;&gt;"",SUM(INDEX(PaymentSchedule[INTEREST],1,1):PaymentSchedule[[#This Row],[INTEREST]]),"")</f>
        <v>29571816.0685805</v>
      </c>
    </row>
    <row r="114" spans="2:11">
      <c r="B114" s="23">
        <f>IF(LoanIsGood,IF(ROW()-ROW(PaymentSchedule[[#Headers],[PMT NO]])&gt;ScheduledNumberOfPayments,"",ROW()-ROW(PaymentSchedule[[#Headers],[PMT NO]])),"")</f>
        <v>98</v>
      </c>
      <c r="C114" s="21">
        <f>IF(PaymentSchedule[[#This Row],[PMT NO]]&lt;&gt;"",EOMONTH(LoanStartDate,ROW(PaymentSchedule[[#This Row],[PMT NO]])-ROW(PaymentSchedule[[#Headers],[PMT NO]])-2)+DAY(LoanStartDate),"")</f>
        <v>49341</v>
      </c>
      <c r="D114" s="22">
        <f>IF(PaymentSchedule[[#This Row],[PMT NO]]&lt;&gt;"",IF(ROW()-ROW(PaymentSchedule[[#Headers],[BEGINNING BALANCE]])=1,LoanAmount,INDEX(PaymentSchedule[ENDING BALANCE],ROW()-ROW(PaymentSchedule[[#Headers],[BEGINNING BALANCE]])-1)),"")</f>
        <v>308680084.541128</v>
      </c>
      <c r="E114" s="22">
        <f>IF(PaymentSchedule[[#This Row],[PMT NO]]&lt;&gt;"",ScheduledPayment,"")</f>
        <v>2277234.34564384</v>
      </c>
      <c r="F11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4" s="22">
        <f>IF(PaymentSchedule[[#This Row],[PMT NO]]&lt;&gt;"",PaymentSchedule[[#This Row],[TOTAL PAYMENT]]-PaymentSchedule[[#This Row],[INTEREST]],"")</f>
        <v>2045724.28223799</v>
      </c>
      <c r="I114" s="22">
        <f>IF(PaymentSchedule[[#This Row],[PMT NO]]&lt;&gt;"",PaymentSchedule[[#This Row],[BEGINNING BALANCE]]*(InterestRate/PaymentsPerYear),"")</f>
        <v>231510.063405846</v>
      </c>
      <c r="J11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306634360.25889</v>
      </c>
      <c r="K114" s="22">
        <f ca="1">IF(PaymentSchedule[[#This Row],[PMT NO]]&lt;&gt;"",SUM(INDEX(PaymentSchedule[INTEREST],1,1):PaymentSchedule[[#This Row],[INTEREST]]),"")</f>
        <v>29803326.1319864</v>
      </c>
    </row>
    <row r="115" spans="2:11">
      <c r="B115" s="23">
        <f>IF(LoanIsGood,IF(ROW()-ROW(PaymentSchedule[[#Headers],[PMT NO]])&gt;ScheduledNumberOfPayments,"",ROW()-ROW(PaymentSchedule[[#Headers],[PMT NO]])),"")</f>
        <v>99</v>
      </c>
      <c r="C115" s="21">
        <f>IF(PaymentSchedule[[#This Row],[PMT NO]]&lt;&gt;"",EOMONTH(LoanStartDate,ROW(PaymentSchedule[[#This Row],[PMT NO]])-ROW(PaymentSchedule[[#Headers],[PMT NO]])-2)+DAY(LoanStartDate),"")</f>
        <v>49369</v>
      </c>
      <c r="D115" s="22">
        <f>IF(PaymentSchedule[[#This Row],[PMT NO]]&lt;&gt;"",IF(ROW()-ROW(PaymentSchedule[[#Headers],[BEGINNING BALANCE]])=1,LoanAmount,INDEX(PaymentSchedule[ENDING BALANCE],ROW()-ROW(PaymentSchedule[[#Headers],[BEGINNING BALANCE]])-1)),"")</f>
        <v>306634360.25889</v>
      </c>
      <c r="E115" s="22">
        <f>IF(PaymentSchedule[[#This Row],[PMT NO]]&lt;&gt;"",ScheduledPayment,"")</f>
        <v>2277234.34564384</v>
      </c>
      <c r="F11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5" s="22">
        <f>IF(PaymentSchedule[[#This Row],[PMT NO]]&lt;&gt;"",PaymentSchedule[[#This Row],[TOTAL PAYMENT]]-PaymentSchedule[[#This Row],[INTEREST]],"")</f>
        <v>2047258.57544967</v>
      </c>
      <c r="I115" s="22">
        <f>IF(PaymentSchedule[[#This Row],[PMT NO]]&lt;&gt;"",PaymentSchedule[[#This Row],[BEGINNING BALANCE]]*(InterestRate/PaymentsPerYear),"")</f>
        <v>229975.770194168</v>
      </c>
      <c r="J11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304587101.683441</v>
      </c>
      <c r="K115" s="22">
        <f ca="1">IF(PaymentSchedule[[#This Row],[PMT NO]]&lt;&gt;"",SUM(INDEX(PaymentSchedule[INTEREST],1,1):PaymentSchedule[[#This Row],[INTEREST]]),"")</f>
        <v>30033301.9021805</v>
      </c>
    </row>
    <row r="116" spans="2:11">
      <c r="B116" s="23">
        <f>IF(LoanIsGood,IF(ROW()-ROW(PaymentSchedule[[#Headers],[PMT NO]])&gt;ScheduledNumberOfPayments,"",ROW()-ROW(PaymentSchedule[[#Headers],[PMT NO]])),"")</f>
        <v>100</v>
      </c>
      <c r="C116" s="21">
        <f>IF(PaymentSchedule[[#This Row],[PMT NO]]&lt;&gt;"",EOMONTH(LoanStartDate,ROW(PaymentSchedule[[#This Row],[PMT NO]])-ROW(PaymentSchedule[[#Headers],[PMT NO]])-2)+DAY(LoanStartDate),"")</f>
        <v>49400</v>
      </c>
      <c r="D116" s="22">
        <f>IF(PaymentSchedule[[#This Row],[PMT NO]]&lt;&gt;"",IF(ROW()-ROW(PaymentSchedule[[#Headers],[BEGINNING BALANCE]])=1,LoanAmount,INDEX(PaymentSchedule[ENDING BALANCE],ROW()-ROW(PaymentSchedule[[#Headers],[BEGINNING BALANCE]])-1)),"")</f>
        <v>304587101.683441</v>
      </c>
      <c r="E116" s="22">
        <f>IF(PaymentSchedule[[#This Row],[PMT NO]]&lt;&gt;"",ScheduledPayment,"")</f>
        <v>2277234.34564384</v>
      </c>
      <c r="F11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6" s="22">
        <f>IF(PaymentSchedule[[#This Row],[PMT NO]]&lt;&gt;"",PaymentSchedule[[#This Row],[TOTAL PAYMENT]]-PaymentSchedule[[#This Row],[INTEREST]],"")</f>
        <v>2048794.01938126</v>
      </c>
      <c r="I116" s="22">
        <f>IF(PaymentSchedule[[#This Row],[PMT NO]]&lt;&gt;"",PaymentSchedule[[#This Row],[BEGINNING BALANCE]]*(InterestRate/PaymentsPerYear),"")</f>
        <v>228440.326262581</v>
      </c>
      <c r="J11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302538307.66406</v>
      </c>
      <c r="K116" s="22">
        <f ca="1">IF(PaymentSchedule[[#This Row],[PMT NO]]&lt;&gt;"",SUM(INDEX(PaymentSchedule[INTEREST],1,1):PaymentSchedule[[#This Row],[INTEREST]]),"")</f>
        <v>30261742.2284431</v>
      </c>
    </row>
    <row r="117" spans="2:11">
      <c r="B117" s="23">
        <f>IF(LoanIsGood,IF(ROW()-ROW(PaymentSchedule[[#Headers],[PMT NO]])&gt;ScheduledNumberOfPayments,"",ROW()-ROW(PaymentSchedule[[#Headers],[PMT NO]])),"")</f>
        <v>101</v>
      </c>
      <c r="C117" s="21">
        <f>IF(PaymentSchedule[[#This Row],[PMT NO]]&lt;&gt;"",EOMONTH(LoanStartDate,ROW(PaymentSchedule[[#This Row],[PMT NO]])-ROW(PaymentSchedule[[#Headers],[PMT NO]])-2)+DAY(LoanStartDate),"")</f>
        <v>49430</v>
      </c>
      <c r="D117" s="22">
        <f>IF(PaymentSchedule[[#This Row],[PMT NO]]&lt;&gt;"",IF(ROW()-ROW(PaymentSchedule[[#Headers],[BEGINNING BALANCE]])=1,LoanAmount,INDEX(PaymentSchedule[ENDING BALANCE],ROW()-ROW(PaymentSchedule[[#Headers],[BEGINNING BALANCE]])-1)),"")</f>
        <v>302538307.66406</v>
      </c>
      <c r="E117" s="22">
        <f>IF(PaymentSchedule[[#This Row],[PMT NO]]&lt;&gt;"",ScheduledPayment,"")</f>
        <v>2277234.34564384</v>
      </c>
      <c r="F11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7" s="22">
        <f>IF(PaymentSchedule[[#This Row],[PMT NO]]&lt;&gt;"",PaymentSchedule[[#This Row],[TOTAL PAYMENT]]-PaymentSchedule[[#This Row],[INTEREST]],"")</f>
        <v>2050330.61489579</v>
      </c>
      <c r="I117" s="22">
        <f>IF(PaymentSchedule[[#This Row],[PMT NO]]&lt;&gt;"",PaymentSchedule[[#This Row],[BEGINNING BALANCE]]*(InterestRate/PaymentsPerYear),"")</f>
        <v>226903.730748045</v>
      </c>
      <c r="J11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300487977.049164</v>
      </c>
      <c r="K117" s="22">
        <f ca="1">IF(PaymentSchedule[[#This Row],[PMT NO]]&lt;&gt;"",SUM(INDEX(PaymentSchedule[INTEREST],1,1):PaymentSchedule[[#This Row],[INTEREST]]),"")</f>
        <v>30488645.9591912</v>
      </c>
    </row>
    <row r="118" spans="2:11">
      <c r="B118" s="23">
        <f>IF(LoanIsGood,IF(ROW()-ROW(PaymentSchedule[[#Headers],[PMT NO]])&gt;ScheduledNumberOfPayments,"",ROW()-ROW(PaymentSchedule[[#Headers],[PMT NO]])),"")</f>
        <v>102</v>
      </c>
      <c r="C118" s="21">
        <f>IF(PaymentSchedule[[#This Row],[PMT NO]]&lt;&gt;"",EOMONTH(LoanStartDate,ROW(PaymentSchedule[[#This Row],[PMT NO]])-ROW(PaymentSchedule[[#Headers],[PMT NO]])-2)+DAY(LoanStartDate),"")</f>
        <v>49461</v>
      </c>
      <c r="D118" s="22">
        <f>IF(PaymentSchedule[[#This Row],[PMT NO]]&lt;&gt;"",IF(ROW()-ROW(PaymentSchedule[[#Headers],[BEGINNING BALANCE]])=1,LoanAmount,INDEX(PaymentSchedule[ENDING BALANCE],ROW()-ROW(PaymentSchedule[[#Headers],[BEGINNING BALANCE]])-1)),"")</f>
        <v>300487977.049164</v>
      </c>
      <c r="E118" s="22">
        <f>IF(PaymentSchedule[[#This Row],[PMT NO]]&lt;&gt;"",ScheduledPayment,"")</f>
        <v>2277234.34564384</v>
      </c>
      <c r="F11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8" s="22">
        <f>IF(PaymentSchedule[[#This Row],[PMT NO]]&lt;&gt;"",PaymentSchedule[[#This Row],[TOTAL PAYMENT]]-PaymentSchedule[[#This Row],[INTEREST]],"")</f>
        <v>2051868.36285696</v>
      </c>
      <c r="I118" s="22">
        <f>IF(PaymentSchedule[[#This Row],[PMT NO]]&lt;&gt;"",PaymentSchedule[[#This Row],[BEGINNING BALANCE]]*(InterestRate/PaymentsPerYear),"")</f>
        <v>225365.982786873</v>
      </c>
      <c r="J11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298436108.686307</v>
      </c>
      <c r="K118" s="22">
        <f ca="1">IF(PaymentSchedule[[#This Row],[PMT NO]]&lt;&gt;"",SUM(INDEX(PaymentSchedule[INTEREST],1,1):PaymentSchedule[[#This Row],[INTEREST]]),"")</f>
        <v>30714011.941978</v>
      </c>
    </row>
    <row r="119" spans="2:11">
      <c r="B119" s="23">
        <f>IF(LoanIsGood,IF(ROW()-ROW(PaymentSchedule[[#Headers],[PMT NO]])&gt;ScheduledNumberOfPayments,"",ROW()-ROW(PaymentSchedule[[#Headers],[PMT NO]])),"")</f>
        <v>103</v>
      </c>
      <c r="C119" s="21">
        <f>IF(PaymentSchedule[[#This Row],[PMT NO]]&lt;&gt;"",EOMONTH(LoanStartDate,ROW(PaymentSchedule[[#This Row],[PMT NO]])-ROW(PaymentSchedule[[#Headers],[PMT NO]])-2)+DAY(LoanStartDate),"")</f>
        <v>49491</v>
      </c>
      <c r="D119" s="22">
        <f>IF(PaymentSchedule[[#This Row],[PMT NO]]&lt;&gt;"",IF(ROW()-ROW(PaymentSchedule[[#Headers],[BEGINNING BALANCE]])=1,LoanAmount,INDEX(PaymentSchedule[ENDING BALANCE],ROW()-ROW(PaymentSchedule[[#Headers],[BEGINNING BALANCE]])-1)),"")</f>
        <v>298436108.686307</v>
      </c>
      <c r="E119" s="22">
        <f>IF(PaymentSchedule[[#This Row],[PMT NO]]&lt;&gt;"",ScheduledPayment,"")</f>
        <v>2277234.34564384</v>
      </c>
      <c r="F11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19" s="22">
        <f>IF(PaymentSchedule[[#This Row],[PMT NO]]&lt;&gt;"",PaymentSchedule[[#This Row],[TOTAL PAYMENT]]-PaymentSchedule[[#This Row],[INTEREST]],"")</f>
        <v>2053407.26412911</v>
      </c>
      <c r="I119" s="22">
        <f>IF(PaymentSchedule[[#This Row],[PMT NO]]&lt;&gt;"",PaymentSchedule[[#This Row],[BEGINNING BALANCE]]*(InterestRate/PaymentsPerYear),"")</f>
        <v>223827.08151473</v>
      </c>
      <c r="J11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296382701.422178</v>
      </c>
      <c r="K119" s="22">
        <f ca="1">IF(PaymentSchedule[[#This Row],[PMT NO]]&lt;&gt;"",SUM(INDEX(PaymentSchedule[INTEREST],1,1):PaymentSchedule[[#This Row],[INTEREST]]),"")</f>
        <v>30937839.0234928</v>
      </c>
    </row>
    <row r="120" spans="2:11">
      <c r="B120" s="23">
        <f>IF(LoanIsGood,IF(ROW()-ROW(PaymentSchedule[[#Headers],[PMT NO]])&gt;ScheduledNumberOfPayments,"",ROW()-ROW(PaymentSchedule[[#Headers],[PMT NO]])),"")</f>
        <v>104</v>
      </c>
      <c r="C120" s="21">
        <f>IF(PaymentSchedule[[#This Row],[PMT NO]]&lt;&gt;"",EOMONTH(LoanStartDate,ROW(PaymentSchedule[[#This Row],[PMT NO]])-ROW(PaymentSchedule[[#Headers],[PMT NO]])-2)+DAY(LoanStartDate),"")</f>
        <v>49522</v>
      </c>
      <c r="D120" s="22">
        <f>IF(PaymentSchedule[[#This Row],[PMT NO]]&lt;&gt;"",IF(ROW()-ROW(PaymentSchedule[[#Headers],[BEGINNING BALANCE]])=1,LoanAmount,INDEX(PaymentSchedule[ENDING BALANCE],ROW()-ROW(PaymentSchedule[[#Headers],[BEGINNING BALANCE]])-1)),"")</f>
        <v>296382701.422178</v>
      </c>
      <c r="E120" s="22">
        <f>IF(PaymentSchedule[[#This Row],[PMT NO]]&lt;&gt;"",ScheduledPayment,"")</f>
        <v>2277234.34564384</v>
      </c>
      <c r="F12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0" s="22">
        <f>IF(PaymentSchedule[[#This Row],[PMT NO]]&lt;&gt;"",PaymentSchedule[[#This Row],[TOTAL PAYMENT]]-PaymentSchedule[[#This Row],[INTEREST]],"")</f>
        <v>2054947.3195772</v>
      </c>
      <c r="I120" s="22">
        <f>IF(PaymentSchedule[[#This Row],[PMT NO]]&lt;&gt;"",PaymentSchedule[[#This Row],[BEGINNING BALANCE]]*(InterestRate/PaymentsPerYear),"")</f>
        <v>222287.026066633</v>
      </c>
      <c r="J12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294327754.1026</v>
      </c>
      <c r="K120" s="22">
        <f ca="1">IF(PaymentSchedule[[#This Row],[PMT NO]]&lt;&gt;"",SUM(INDEX(PaymentSchedule[INTEREST],1,1):PaymentSchedule[[#This Row],[INTEREST]]),"")</f>
        <v>31160126.0495594</v>
      </c>
    </row>
    <row r="121" spans="2:11">
      <c r="B121" s="23">
        <f>IF(LoanIsGood,IF(ROW()-ROW(PaymentSchedule[[#Headers],[PMT NO]])&gt;ScheduledNumberOfPayments,"",ROW()-ROW(PaymentSchedule[[#Headers],[PMT NO]])),"")</f>
        <v>105</v>
      </c>
      <c r="C121" s="21">
        <f>IF(PaymentSchedule[[#This Row],[PMT NO]]&lt;&gt;"",EOMONTH(LoanStartDate,ROW(PaymentSchedule[[#This Row],[PMT NO]])-ROW(PaymentSchedule[[#Headers],[PMT NO]])-2)+DAY(LoanStartDate),"")</f>
        <v>49553</v>
      </c>
      <c r="D121" s="22">
        <f>IF(PaymentSchedule[[#This Row],[PMT NO]]&lt;&gt;"",IF(ROW()-ROW(PaymentSchedule[[#Headers],[BEGINNING BALANCE]])=1,LoanAmount,INDEX(PaymentSchedule[ENDING BALANCE],ROW()-ROW(PaymentSchedule[[#Headers],[BEGINNING BALANCE]])-1)),"")</f>
        <v>294327754.1026</v>
      </c>
      <c r="E121" s="22">
        <f>IF(PaymentSchedule[[#This Row],[PMT NO]]&lt;&gt;"",ScheduledPayment,"")</f>
        <v>2277234.34564384</v>
      </c>
      <c r="F12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1" s="22">
        <f>IF(PaymentSchedule[[#This Row],[PMT NO]]&lt;&gt;"",PaymentSchedule[[#This Row],[TOTAL PAYMENT]]-PaymentSchedule[[#This Row],[INTEREST]],"")</f>
        <v>2056488.53006689</v>
      </c>
      <c r="I121" s="22">
        <f>IF(PaymentSchedule[[#This Row],[PMT NO]]&lt;&gt;"",PaymentSchedule[[#This Row],[BEGINNING BALANCE]]*(InterestRate/PaymentsPerYear),"")</f>
        <v>220745.81557695</v>
      </c>
      <c r="J12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292271265.572533</v>
      </c>
      <c r="K121" s="22">
        <f ca="1">IF(PaymentSchedule[[#This Row],[PMT NO]]&lt;&gt;"",SUM(INDEX(PaymentSchedule[INTEREST],1,1):PaymentSchedule[[#This Row],[INTEREST]]),"")</f>
        <v>31380871.8651363</v>
      </c>
    </row>
    <row r="122" spans="2:11">
      <c r="B122" s="23">
        <f>IF(LoanIsGood,IF(ROW()-ROW(PaymentSchedule[[#Headers],[PMT NO]])&gt;ScheduledNumberOfPayments,"",ROW()-ROW(PaymentSchedule[[#Headers],[PMT NO]])),"")</f>
        <v>106</v>
      </c>
      <c r="C122" s="21">
        <f>IF(PaymentSchedule[[#This Row],[PMT NO]]&lt;&gt;"",EOMONTH(LoanStartDate,ROW(PaymentSchedule[[#This Row],[PMT NO]])-ROW(PaymentSchedule[[#Headers],[PMT NO]])-2)+DAY(LoanStartDate),"")</f>
        <v>49583</v>
      </c>
      <c r="D122" s="22">
        <f>IF(PaymentSchedule[[#This Row],[PMT NO]]&lt;&gt;"",IF(ROW()-ROW(PaymentSchedule[[#Headers],[BEGINNING BALANCE]])=1,LoanAmount,INDEX(PaymentSchedule[ENDING BALANCE],ROW()-ROW(PaymentSchedule[[#Headers],[BEGINNING BALANCE]])-1)),"")</f>
        <v>292271265.572533</v>
      </c>
      <c r="E122" s="22">
        <f>IF(PaymentSchedule[[#This Row],[PMT NO]]&lt;&gt;"",ScheduledPayment,"")</f>
        <v>2277234.34564384</v>
      </c>
      <c r="F12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2" s="22">
        <f>IF(PaymentSchedule[[#This Row],[PMT NO]]&lt;&gt;"",PaymentSchedule[[#This Row],[TOTAL PAYMENT]]-PaymentSchedule[[#This Row],[INTEREST]],"")</f>
        <v>2058030.89646444</v>
      </c>
      <c r="I122" s="22">
        <f>IF(PaymentSchedule[[#This Row],[PMT NO]]&lt;&gt;"",PaymentSchedule[[#This Row],[BEGINNING BALANCE]]*(InterestRate/PaymentsPerYear),"")</f>
        <v>219203.4491794</v>
      </c>
      <c r="J12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290213234.676069</v>
      </c>
      <c r="K122" s="22">
        <f ca="1">IF(PaymentSchedule[[#This Row],[PMT NO]]&lt;&gt;"",SUM(INDEX(PaymentSchedule[INTEREST],1,1):PaymentSchedule[[#This Row],[INTEREST]]),"")</f>
        <v>31600075.3143157</v>
      </c>
    </row>
    <row r="123" spans="2:11">
      <c r="B123" s="23">
        <f>IF(LoanIsGood,IF(ROW()-ROW(PaymentSchedule[[#Headers],[PMT NO]])&gt;ScheduledNumberOfPayments,"",ROW()-ROW(PaymentSchedule[[#Headers],[PMT NO]])),"")</f>
        <v>107</v>
      </c>
      <c r="C123" s="21">
        <f>IF(PaymentSchedule[[#This Row],[PMT NO]]&lt;&gt;"",EOMONTH(LoanStartDate,ROW(PaymentSchedule[[#This Row],[PMT NO]])-ROW(PaymentSchedule[[#Headers],[PMT NO]])-2)+DAY(LoanStartDate),"")</f>
        <v>49614</v>
      </c>
      <c r="D123" s="22">
        <f>IF(PaymentSchedule[[#This Row],[PMT NO]]&lt;&gt;"",IF(ROW()-ROW(PaymentSchedule[[#Headers],[BEGINNING BALANCE]])=1,LoanAmount,INDEX(PaymentSchedule[ENDING BALANCE],ROW()-ROW(PaymentSchedule[[#Headers],[BEGINNING BALANCE]])-1)),"")</f>
        <v>290213234.676069</v>
      </c>
      <c r="E123" s="22">
        <f>IF(PaymentSchedule[[#This Row],[PMT NO]]&lt;&gt;"",ScheduledPayment,"")</f>
        <v>2277234.34564384</v>
      </c>
      <c r="F12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3" s="22">
        <f>IF(PaymentSchedule[[#This Row],[PMT NO]]&lt;&gt;"",PaymentSchedule[[#This Row],[TOTAL PAYMENT]]-PaymentSchedule[[#This Row],[INTEREST]],"")</f>
        <v>2059574.41963679</v>
      </c>
      <c r="I123" s="22">
        <f>IF(PaymentSchedule[[#This Row],[PMT NO]]&lt;&gt;"",PaymentSchedule[[#This Row],[BEGINNING BALANCE]]*(InterestRate/PaymentsPerYear),"")</f>
        <v>217659.926007052</v>
      </c>
      <c r="J12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288153660.256432</v>
      </c>
      <c r="K123" s="22">
        <f ca="1">IF(PaymentSchedule[[#This Row],[PMT NO]]&lt;&gt;"",SUM(INDEX(PaymentSchedule[INTEREST],1,1):PaymentSchedule[[#This Row],[INTEREST]]),"")</f>
        <v>31817735.2403228</v>
      </c>
    </row>
    <row r="124" spans="2:11">
      <c r="B124" s="23">
        <f>IF(LoanIsGood,IF(ROW()-ROW(PaymentSchedule[[#Headers],[PMT NO]])&gt;ScheduledNumberOfPayments,"",ROW()-ROW(PaymentSchedule[[#Headers],[PMT NO]])),"")</f>
        <v>108</v>
      </c>
      <c r="C124" s="21">
        <f>IF(PaymentSchedule[[#This Row],[PMT NO]]&lt;&gt;"",EOMONTH(LoanStartDate,ROW(PaymentSchedule[[#This Row],[PMT NO]])-ROW(PaymentSchedule[[#Headers],[PMT NO]])-2)+DAY(LoanStartDate),"")</f>
        <v>49644</v>
      </c>
      <c r="D124" s="22">
        <f>IF(PaymentSchedule[[#This Row],[PMT NO]]&lt;&gt;"",IF(ROW()-ROW(PaymentSchedule[[#Headers],[BEGINNING BALANCE]])=1,LoanAmount,INDEX(PaymentSchedule[ENDING BALANCE],ROW()-ROW(PaymentSchedule[[#Headers],[BEGINNING BALANCE]])-1)),"")</f>
        <v>288153660.256432</v>
      </c>
      <c r="E124" s="22">
        <f>IF(PaymentSchedule[[#This Row],[PMT NO]]&lt;&gt;"",ScheduledPayment,"")</f>
        <v>2277234.34564384</v>
      </c>
      <c r="F12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4" s="22">
        <f>IF(PaymentSchedule[[#This Row],[PMT NO]]&lt;&gt;"",PaymentSchedule[[#This Row],[TOTAL PAYMENT]]-PaymentSchedule[[#This Row],[INTEREST]],"")</f>
        <v>2061119.10045151</v>
      </c>
      <c r="I124" s="22">
        <f>IF(PaymentSchedule[[#This Row],[PMT NO]]&lt;&gt;"",PaymentSchedule[[#This Row],[BEGINNING BALANCE]]*(InterestRate/PaymentsPerYear),"")</f>
        <v>216115.245192324</v>
      </c>
      <c r="J12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286092541.155981</v>
      </c>
      <c r="K124" s="22">
        <f ca="1">IF(PaymentSchedule[[#This Row],[PMT NO]]&lt;&gt;"",SUM(INDEX(PaymentSchedule[INTEREST],1,1):PaymentSchedule[[#This Row],[INTEREST]]),"")</f>
        <v>32033850.4855151</v>
      </c>
    </row>
    <row r="125" spans="2:11">
      <c r="B125" s="23">
        <f>IF(LoanIsGood,IF(ROW()-ROW(PaymentSchedule[[#Headers],[PMT NO]])&gt;ScheduledNumberOfPayments,"",ROW()-ROW(PaymentSchedule[[#Headers],[PMT NO]])),"")</f>
        <v>109</v>
      </c>
      <c r="C125" s="21">
        <f>IF(PaymentSchedule[[#This Row],[PMT NO]]&lt;&gt;"",EOMONTH(LoanStartDate,ROW(PaymentSchedule[[#This Row],[PMT NO]])-ROW(PaymentSchedule[[#Headers],[PMT NO]])-2)+DAY(LoanStartDate),"")</f>
        <v>49675</v>
      </c>
      <c r="D125" s="22">
        <f>IF(PaymentSchedule[[#This Row],[PMT NO]]&lt;&gt;"",IF(ROW()-ROW(PaymentSchedule[[#Headers],[BEGINNING BALANCE]])=1,LoanAmount,INDEX(PaymentSchedule[ENDING BALANCE],ROW()-ROW(PaymentSchedule[[#Headers],[BEGINNING BALANCE]])-1)),"")</f>
        <v>286092541.155981</v>
      </c>
      <c r="E125" s="22">
        <f>IF(PaymentSchedule[[#This Row],[PMT NO]]&lt;&gt;"",ScheduledPayment,"")</f>
        <v>2277234.34564384</v>
      </c>
      <c r="F12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5" s="22">
        <f>IF(PaymentSchedule[[#This Row],[PMT NO]]&lt;&gt;"",PaymentSchedule[[#This Row],[TOTAL PAYMENT]]-PaymentSchedule[[#This Row],[INTEREST]],"")</f>
        <v>2062664.93977685</v>
      </c>
      <c r="I125" s="22">
        <f>IF(PaymentSchedule[[#This Row],[PMT NO]]&lt;&gt;"",PaymentSchedule[[#This Row],[BEGINNING BALANCE]]*(InterestRate/PaymentsPerYear),"")</f>
        <v>214569.405866986</v>
      </c>
      <c r="J12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284029876.216204</v>
      </c>
      <c r="K125" s="22">
        <f ca="1">IF(PaymentSchedule[[#This Row],[PMT NO]]&lt;&gt;"",SUM(INDEX(PaymentSchedule[INTEREST],1,1):PaymentSchedule[[#This Row],[INTEREST]]),"")</f>
        <v>32248419.8913821</v>
      </c>
    </row>
    <row r="126" spans="2:11">
      <c r="B126" s="23">
        <f>IF(LoanIsGood,IF(ROW()-ROW(PaymentSchedule[[#Headers],[PMT NO]])&gt;ScheduledNumberOfPayments,"",ROW()-ROW(PaymentSchedule[[#Headers],[PMT NO]])),"")</f>
        <v>110</v>
      </c>
      <c r="C126" s="21">
        <f>IF(PaymentSchedule[[#This Row],[PMT NO]]&lt;&gt;"",EOMONTH(LoanStartDate,ROW(PaymentSchedule[[#This Row],[PMT NO]])-ROW(PaymentSchedule[[#Headers],[PMT NO]])-2)+DAY(LoanStartDate),"")</f>
        <v>49706</v>
      </c>
      <c r="D126" s="22">
        <f>IF(PaymentSchedule[[#This Row],[PMT NO]]&lt;&gt;"",IF(ROW()-ROW(PaymentSchedule[[#Headers],[BEGINNING BALANCE]])=1,LoanAmount,INDEX(PaymentSchedule[ENDING BALANCE],ROW()-ROW(PaymentSchedule[[#Headers],[BEGINNING BALANCE]])-1)),"")</f>
        <v>284029876.216204</v>
      </c>
      <c r="E126" s="22">
        <f>IF(PaymentSchedule[[#This Row],[PMT NO]]&lt;&gt;"",ScheduledPayment,"")</f>
        <v>2277234.34564384</v>
      </c>
      <c r="F12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6" s="22">
        <f>IF(PaymentSchedule[[#This Row],[PMT NO]]&lt;&gt;"",PaymentSchedule[[#This Row],[TOTAL PAYMENT]]-PaymentSchedule[[#This Row],[INTEREST]],"")</f>
        <v>2064211.93848168</v>
      </c>
      <c r="I126" s="22">
        <f>IF(PaymentSchedule[[#This Row],[PMT NO]]&lt;&gt;"",PaymentSchedule[[#This Row],[BEGINNING BALANCE]]*(InterestRate/PaymentsPerYear),"")</f>
        <v>213022.407162153</v>
      </c>
      <c r="J12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281965664.277722</v>
      </c>
      <c r="K126" s="22">
        <f ca="1">IF(PaymentSchedule[[#This Row],[PMT NO]]&lt;&gt;"",SUM(INDEX(PaymentSchedule[INTEREST],1,1):PaymentSchedule[[#This Row],[INTEREST]]),"")</f>
        <v>32461442.2985443</v>
      </c>
    </row>
    <row r="127" spans="2:11">
      <c r="B127" s="23">
        <f>IF(LoanIsGood,IF(ROW()-ROW(PaymentSchedule[[#Headers],[PMT NO]])&gt;ScheduledNumberOfPayments,"",ROW()-ROW(PaymentSchedule[[#Headers],[PMT NO]])),"")</f>
        <v>111</v>
      </c>
      <c r="C127" s="21">
        <f>IF(PaymentSchedule[[#This Row],[PMT NO]]&lt;&gt;"",EOMONTH(LoanStartDate,ROW(PaymentSchedule[[#This Row],[PMT NO]])-ROW(PaymentSchedule[[#Headers],[PMT NO]])-2)+DAY(LoanStartDate),"")</f>
        <v>49735</v>
      </c>
      <c r="D127" s="22">
        <f>IF(PaymentSchedule[[#This Row],[PMT NO]]&lt;&gt;"",IF(ROW()-ROW(PaymentSchedule[[#Headers],[BEGINNING BALANCE]])=1,LoanAmount,INDEX(PaymentSchedule[ENDING BALANCE],ROW()-ROW(PaymentSchedule[[#Headers],[BEGINNING BALANCE]])-1)),"")</f>
        <v>281965664.277722</v>
      </c>
      <c r="E127" s="22">
        <f>IF(PaymentSchedule[[#This Row],[PMT NO]]&lt;&gt;"",ScheduledPayment,"")</f>
        <v>2277234.34564384</v>
      </c>
      <c r="F12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7" s="22">
        <f>IF(PaymentSchedule[[#This Row],[PMT NO]]&lt;&gt;"",PaymentSchedule[[#This Row],[TOTAL PAYMENT]]-PaymentSchedule[[#This Row],[INTEREST]],"")</f>
        <v>2065760.09743555</v>
      </c>
      <c r="I127" s="22">
        <f>IF(PaymentSchedule[[#This Row],[PMT NO]]&lt;&gt;"",PaymentSchedule[[#This Row],[BEGINNING BALANCE]]*(InterestRate/PaymentsPerYear),"")</f>
        <v>211474.248208292</v>
      </c>
      <c r="J12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279899904.180287</v>
      </c>
      <c r="K127" s="22">
        <f ca="1">IF(PaymentSchedule[[#This Row],[PMT NO]]&lt;&gt;"",SUM(INDEX(PaymentSchedule[INTEREST],1,1):PaymentSchedule[[#This Row],[INTEREST]]),"")</f>
        <v>32672916.5467525</v>
      </c>
    </row>
    <row r="128" spans="2:11">
      <c r="B128" s="23">
        <f>IF(LoanIsGood,IF(ROW()-ROW(PaymentSchedule[[#Headers],[PMT NO]])&gt;ScheduledNumberOfPayments,"",ROW()-ROW(PaymentSchedule[[#Headers],[PMT NO]])),"")</f>
        <v>112</v>
      </c>
      <c r="C128" s="21">
        <f>IF(PaymentSchedule[[#This Row],[PMT NO]]&lt;&gt;"",EOMONTH(LoanStartDate,ROW(PaymentSchedule[[#This Row],[PMT NO]])-ROW(PaymentSchedule[[#Headers],[PMT NO]])-2)+DAY(LoanStartDate),"")</f>
        <v>49766</v>
      </c>
      <c r="D128" s="22">
        <f>IF(PaymentSchedule[[#This Row],[PMT NO]]&lt;&gt;"",IF(ROW()-ROW(PaymentSchedule[[#Headers],[BEGINNING BALANCE]])=1,LoanAmount,INDEX(PaymentSchedule[ENDING BALANCE],ROW()-ROW(PaymentSchedule[[#Headers],[BEGINNING BALANCE]])-1)),"")</f>
        <v>279899904.180287</v>
      </c>
      <c r="E128" s="22">
        <f>IF(PaymentSchedule[[#This Row],[PMT NO]]&lt;&gt;"",ScheduledPayment,"")</f>
        <v>2277234.34564384</v>
      </c>
      <c r="F12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8" s="22">
        <f>IF(PaymentSchedule[[#This Row],[PMT NO]]&lt;&gt;"",PaymentSchedule[[#This Row],[TOTAL PAYMENT]]-PaymentSchedule[[#This Row],[INTEREST]],"")</f>
        <v>2067309.41750862</v>
      </c>
      <c r="I128" s="22">
        <f>IF(PaymentSchedule[[#This Row],[PMT NO]]&lt;&gt;"",PaymentSchedule[[#This Row],[BEGINNING BALANCE]]*(InterestRate/PaymentsPerYear),"")</f>
        <v>209924.928135215</v>
      </c>
      <c r="J12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277832594.762778</v>
      </c>
      <c r="K128" s="22">
        <f ca="1">IF(PaymentSchedule[[#This Row],[PMT NO]]&lt;&gt;"",SUM(INDEX(PaymentSchedule[INTEREST],1,1):PaymentSchedule[[#This Row],[INTEREST]]),"")</f>
        <v>32882841.4748878</v>
      </c>
    </row>
    <row r="129" spans="2:11">
      <c r="B129" s="23">
        <f>IF(LoanIsGood,IF(ROW()-ROW(PaymentSchedule[[#Headers],[PMT NO]])&gt;ScheduledNumberOfPayments,"",ROW()-ROW(PaymentSchedule[[#Headers],[PMT NO]])),"")</f>
        <v>113</v>
      </c>
      <c r="C129" s="21">
        <f>IF(PaymentSchedule[[#This Row],[PMT NO]]&lt;&gt;"",EOMONTH(LoanStartDate,ROW(PaymentSchedule[[#This Row],[PMT NO]])-ROW(PaymentSchedule[[#Headers],[PMT NO]])-2)+DAY(LoanStartDate),"")</f>
        <v>49796</v>
      </c>
      <c r="D129" s="22">
        <f>IF(PaymentSchedule[[#This Row],[PMT NO]]&lt;&gt;"",IF(ROW()-ROW(PaymentSchedule[[#Headers],[BEGINNING BALANCE]])=1,LoanAmount,INDEX(PaymentSchedule[ENDING BALANCE],ROW()-ROW(PaymentSchedule[[#Headers],[BEGINNING BALANCE]])-1)),"")</f>
        <v>277832594.762778</v>
      </c>
      <c r="E129" s="22">
        <f>IF(PaymentSchedule[[#This Row],[PMT NO]]&lt;&gt;"",ScheduledPayment,"")</f>
        <v>2277234.34564384</v>
      </c>
      <c r="F12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29" s="22">
        <f>IF(PaymentSchedule[[#This Row],[PMT NO]]&lt;&gt;"",PaymentSchedule[[#This Row],[TOTAL PAYMENT]]-PaymentSchedule[[#This Row],[INTEREST]],"")</f>
        <v>2068859.89957175</v>
      </c>
      <c r="I129" s="22">
        <f>IF(PaymentSchedule[[#This Row],[PMT NO]]&lt;&gt;"",PaymentSchedule[[#This Row],[BEGINNING BALANCE]]*(InterestRate/PaymentsPerYear),"")</f>
        <v>208374.446072084</v>
      </c>
      <c r="J12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275763734.863206</v>
      </c>
      <c r="K129" s="22">
        <f ca="1">IF(PaymentSchedule[[#This Row],[PMT NO]]&lt;&gt;"",SUM(INDEX(PaymentSchedule[INTEREST],1,1):PaymentSchedule[[#This Row],[INTEREST]]),"")</f>
        <v>33091215.9209598</v>
      </c>
    </row>
    <row r="130" spans="2:11">
      <c r="B130" s="23">
        <f>IF(LoanIsGood,IF(ROW()-ROW(PaymentSchedule[[#Headers],[PMT NO]])&gt;ScheduledNumberOfPayments,"",ROW()-ROW(PaymentSchedule[[#Headers],[PMT NO]])),"")</f>
        <v>114</v>
      </c>
      <c r="C130" s="21">
        <f>IF(PaymentSchedule[[#This Row],[PMT NO]]&lt;&gt;"",EOMONTH(LoanStartDate,ROW(PaymentSchedule[[#This Row],[PMT NO]])-ROW(PaymentSchedule[[#Headers],[PMT NO]])-2)+DAY(LoanStartDate),"")</f>
        <v>49827</v>
      </c>
      <c r="D130" s="22">
        <f>IF(PaymentSchedule[[#This Row],[PMT NO]]&lt;&gt;"",IF(ROW()-ROW(PaymentSchedule[[#Headers],[BEGINNING BALANCE]])=1,LoanAmount,INDEX(PaymentSchedule[ENDING BALANCE],ROW()-ROW(PaymentSchedule[[#Headers],[BEGINNING BALANCE]])-1)),"")</f>
        <v>275763734.863206</v>
      </c>
      <c r="E130" s="22">
        <f>IF(PaymentSchedule[[#This Row],[PMT NO]]&lt;&gt;"",ScheduledPayment,"")</f>
        <v>2277234.34564384</v>
      </c>
      <c r="F13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0" s="22">
        <f>IF(PaymentSchedule[[#This Row],[PMT NO]]&lt;&gt;"",PaymentSchedule[[#This Row],[TOTAL PAYMENT]]-PaymentSchedule[[#This Row],[INTEREST]],"")</f>
        <v>2070411.54449643</v>
      </c>
      <c r="I130" s="22">
        <f>IF(PaymentSchedule[[#This Row],[PMT NO]]&lt;&gt;"",PaymentSchedule[[#This Row],[BEGINNING BALANCE]]*(InterestRate/PaymentsPerYear),"")</f>
        <v>206822.801147405</v>
      </c>
      <c r="J13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273693323.31871</v>
      </c>
      <c r="K130" s="22">
        <f ca="1">IF(PaymentSchedule[[#This Row],[PMT NO]]&lt;&gt;"",SUM(INDEX(PaymentSchedule[INTEREST],1,1):PaymentSchedule[[#This Row],[INTEREST]]),"")</f>
        <v>33298038.7221072</v>
      </c>
    </row>
    <row r="131" spans="2:11">
      <c r="B131" s="23">
        <f>IF(LoanIsGood,IF(ROW()-ROW(PaymentSchedule[[#Headers],[PMT NO]])&gt;ScheduledNumberOfPayments,"",ROW()-ROW(PaymentSchedule[[#Headers],[PMT NO]])),"")</f>
        <v>115</v>
      </c>
      <c r="C131" s="21">
        <f>IF(PaymentSchedule[[#This Row],[PMT NO]]&lt;&gt;"",EOMONTH(LoanStartDate,ROW(PaymentSchedule[[#This Row],[PMT NO]])-ROW(PaymentSchedule[[#Headers],[PMT NO]])-2)+DAY(LoanStartDate),"")</f>
        <v>49857</v>
      </c>
      <c r="D131" s="22">
        <f>IF(PaymentSchedule[[#This Row],[PMT NO]]&lt;&gt;"",IF(ROW()-ROW(PaymentSchedule[[#Headers],[BEGINNING BALANCE]])=1,LoanAmount,INDEX(PaymentSchedule[ENDING BALANCE],ROW()-ROW(PaymentSchedule[[#Headers],[BEGINNING BALANCE]])-1)),"")</f>
        <v>273693323.31871</v>
      </c>
      <c r="E131" s="22">
        <f>IF(PaymentSchedule[[#This Row],[PMT NO]]&lt;&gt;"",ScheduledPayment,"")</f>
        <v>2277234.34564384</v>
      </c>
      <c r="F13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1" s="22">
        <f>IF(PaymentSchedule[[#This Row],[PMT NO]]&lt;&gt;"",PaymentSchedule[[#This Row],[TOTAL PAYMENT]]-PaymentSchedule[[#This Row],[INTEREST]],"")</f>
        <v>2071964.35315481</v>
      </c>
      <c r="I131" s="22">
        <f>IF(PaymentSchedule[[#This Row],[PMT NO]]&lt;&gt;"",PaymentSchedule[[#This Row],[BEGINNING BALANCE]]*(InterestRate/PaymentsPerYear),"")</f>
        <v>205269.992489032</v>
      </c>
      <c r="J13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271621358.965555</v>
      </c>
      <c r="K131" s="22">
        <f ca="1">IF(PaymentSchedule[[#This Row],[PMT NO]]&lt;&gt;"",SUM(INDEX(PaymentSchedule[INTEREST],1,1):PaymentSchedule[[#This Row],[INTEREST]]),"")</f>
        <v>33503308.7145963</v>
      </c>
    </row>
    <row r="132" spans="2:11">
      <c r="B132" s="23">
        <f>IF(LoanIsGood,IF(ROW()-ROW(PaymentSchedule[[#Headers],[PMT NO]])&gt;ScheduledNumberOfPayments,"",ROW()-ROW(PaymentSchedule[[#Headers],[PMT NO]])),"")</f>
        <v>116</v>
      </c>
      <c r="C132" s="21">
        <f>IF(PaymentSchedule[[#This Row],[PMT NO]]&lt;&gt;"",EOMONTH(LoanStartDate,ROW(PaymentSchedule[[#This Row],[PMT NO]])-ROW(PaymentSchedule[[#Headers],[PMT NO]])-2)+DAY(LoanStartDate),"")</f>
        <v>49888</v>
      </c>
      <c r="D132" s="22">
        <f>IF(PaymentSchedule[[#This Row],[PMT NO]]&lt;&gt;"",IF(ROW()-ROW(PaymentSchedule[[#Headers],[BEGINNING BALANCE]])=1,LoanAmount,INDEX(PaymentSchedule[ENDING BALANCE],ROW()-ROW(PaymentSchedule[[#Headers],[BEGINNING BALANCE]])-1)),"")</f>
        <v>271621358.965555</v>
      </c>
      <c r="E132" s="22">
        <f>IF(PaymentSchedule[[#This Row],[PMT NO]]&lt;&gt;"",ScheduledPayment,"")</f>
        <v>2277234.34564384</v>
      </c>
      <c r="F13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2" s="22">
        <f>IF(PaymentSchedule[[#This Row],[PMT NO]]&lt;&gt;"",PaymentSchedule[[#This Row],[TOTAL PAYMENT]]-PaymentSchedule[[#This Row],[INTEREST]],"")</f>
        <v>2073518.32641967</v>
      </c>
      <c r="I132" s="22">
        <f>IF(PaymentSchedule[[#This Row],[PMT NO]]&lt;&gt;"",PaymentSchedule[[#This Row],[BEGINNING BALANCE]]*(InterestRate/PaymentsPerYear),"")</f>
        <v>203716.019224166</v>
      </c>
      <c r="J13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269547840.639135</v>
      </c>
      <c r="K132" s="22">
        <f ca="1">IF(PaymentSchedule[[#This Row],[PMT NO]]&lt;&gt;"",SUM(INDEX(PaymentSchedule[INTEREST],1,1):PaymentSchedule[[#This Row],[INTEREST]]),"")</f>
        <v>33707024.7338204</v>
      </c>
    </row>
    <row r="133" spans="2:11">
      <c r="B133" s="23">
        <f>IF(LoanIsGood,IF(ROW()-ROW(PaymentSchedule[[#Headers],[PMT NO]])&gt;ScheduledNumberOfPayments,"",ROW()-ROW(PaymentSchedule[[#Headers],[PMT NO]])),"")</f>
        <v>117</v>
      </c>
      <c r="C133" s="21">
        <f>IF(PaymentSchedule[[#This Row],[PMT NO]]&lt;&gt;"",EOMONTH(LoanStartDate,ROW(PaymentSchedule[[#This Row],[PMT NO]])-ROW(PaymentSchedule[[#Headers],[PMT NO]])-2)+DAY(LoanStartDate),"")</f>
        <v>49919</v>
      </c>
      <c r="D133" s="22">
        <f>IF(PaymentSchedule[[#This Row],[PMT NO]]&lt;&gt;"",IF(ROW()-ROW(PaymentSchedule[[#Headers],[BEGINNING BALANCE]])=1,LoanAmount,INDEX(PaymentSchedule[ENDING BALANCE],ROW()-ROW(PaymentSchedule[[#Headers],[BEGINNING BALANCE]])-1)),"")</f>
        <v>269547840.639135</v>
      </c>
      <c r="E133" s="22">
        <f>IF(PaymentSchedule[[#This Row],[PMT NO]]&lt;&gt;"",ScheduledPayment,"")</f>
        <v>2277234.34564384</v>
      </c>
      <c r="F13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3" s="22">
        <f>IF(PaymentSchedule[[#This Row],[PMT NO]]&lt;&gt;"",PaymentSchedule[[#This Row],[TOTAL PAYMENT]]-PaymentSchedule[[#This Row],[INTEREST]],"")</f>
        <v>2075073.46516449</v>
      </c>
      <c r="I133" s="22">
        <f>IF(PaymentSchedule[[#This Row],[PMT NO]]&lt;&gt;"",PaymentSchedule[[#This Row],[BEGINNING BALANCE]]*(InterestRate/PaymentsPerYear),"")</f>
        <v>202160.880479352</v>
      </c>
      <c r="J13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267472767.173971</v>
      </c>
      <c r="K133" s="22">
        <f ca="1">IF(PaymentSchedule[[#This Row],[PMT NO]]&lt;&gt;"",SUM(INDEX(PaymentSchedule[INTEREST],1,1):PaymentSchedule[[#This Row],[INTEREST]]),"")</f>
        <v>33909185.6142998</v>
      </c>
    </row>
    <row r="134" spans="2:11">
      <c r="B134" s="23">
        <f>IF(LoanIsGood,IF(ROW()-ROW(PaymentSchedule[[#Headers],[PMT NO]])&gt;ScheduledNumberOfPayments,"",ROW()-ROW(PaymentSchedule[[#Headers],[PMT NO]])),"")</f>
        <v>118</v>
      </c>
      <c r="C134" s="21">
        <f>IF(PaymentSchedule[[#This Row],[PMT NO]]&lt;&gt;"",EOMONTH(LoanStartDate,ROW(PaymentSchedule[[#This Row],[PMT NO]])-ROW(PaymentSchedule[[#Headers],[PMT NO]])-2)+DAY(LoanStartDate),"")</f>
        <v>49949</v>
      </c>
      <c r="D134" s="22">
        <f>IF(PaymentSchedule[[#This Row],[PMT NO]]&lt;&gt;"",IF(ROW()-ROW(PaymentSchedule[[#Headers],[BEGINNING BALANCE]])=1,LoanAmount,INDEX(PaymentSchedule[ENDING BALANCE],ROW()-ROW(PaymentSchedule[[#Headers],[BEGINNING BALANCE]])-1)),"")</f>
        <v>267472767.173971</v>
      </c>
      <c r="E134" s="22">
        <f>IF(PaymentSchedule[[#This Row],[PMT NO]]&lt;&gt;"",ScheduledPayment,"")</f>
        <v>2277234.34564384</v>
      </c>
      <c r="F13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4" s="22">
        <f>IF(PaymentSchedule[[#This Row],[PMT NO]]&lt;&gt;"",PaymentSchedule[[#This Row],[TOTAL PAYMENT]]-PaymentSchedule[[#This Row],[INTEREST]],"")</f>
        <v>2076629.77026336</v>
      </c>
      <c r="I134" s="22">
        <f>IF(PaymentSchedule[[#This Row],[PMT NO]]&lt;&gt;"",PaymentSchedule[[#This Row],[BEGINNING BALANCE]]*(InterestRate/PaymentsPerYear),"")</f>
        <v>200604.575380478</v>
      </c>
      <c r="J13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265396137.403708</v>
      </c>
      <c r="K134" s="22">
        <f ca="1">IF(PaymentSchedule[[#This Row],[PMT NO]]&lt;&gt;"",SUM(INDEX(PaymentSchedule[INTEREST],1,1):PaymentSchedule[[#This Row],[INTEREST]]),"")</f>
        <v>34109790.1896803</v>
      </c>
    </row>
    <row r="135" spans="2:11">
      <c r="B135" s="23">
        <f>IF(LoanIsGood,IF(ROW()-ROW(PaymentSchedule[[#Headers],[PMT NO]])&gt;ScheduledNumberOfPayments,"",ROW()-ROW(PaymentSchedule[[#Headers],[PMT NO]])),"")</f>
        <v>119</v>
      </c>
      <c r="C135" s="21">
        <f>IF(PaymentSchedule[[#This Row],[PMT NO]]&lt;&gt;"",EOMONTH(LoanStartDate,ROW(PaymentSchedule[[#This Row],[PMT NO]])-ROW(PaymentSchedule[[#Headers],[PMT NO]])-2)+DAY(LoanStartDate),"")</f>
        <v>49980</v>
      </c>
      <c r="D135" s="22">
        <f>IF(PaymentSchedule[[#This Row],[PMT NO]]&lt;&gt;"",IF(ROW()-ROW(PaymentSchedule[[#Headers],[BEGINNING BALANCE]])=1,LoanAmount,INDEX(PaymentSchedule[ENDING BALANCE],ROW()-ROW(PaymentSchedule[[#Headers],[BEGINNING BALANCE]])-1)),"")</f>
        <v>265396137.403708</v>
      </c>
      <c r="E135" s="22">
        <f>IF(PaymentSchedule[[#This Row],[PMT NO]]&lt;&gt;"",ScheduledPayment,"")</f>
        <v>2277234.34564384</v>
      </c>
      <c r="F13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5" s="22">
        <f>IF(PaymentSchedule[[#This Row],[PMT NO]]&lt;&gt;"",PaymentSchedule[[#This Row],[TOTAL PAYMENT]]-PaymentSchedule[[#This Row],[INTEREST]],"")</f>
        <v>2078187.24259106</v>
      </c>
      <c r="I135" s="22">
        <f>IF(PaymentSchedule[[#This Row],[PMT NO]]&lt;&gt;"",PaymentSchedule[[#This Row],[BEGINNING BALANCE]]*(InterestRate/PaymentsPerYear),"")</f>
        <v>199047.103052781</v>
      </c>
      <c r="J13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263317950.161117</v>
      </c>
      <c r="K135" s="22">
        <f ca="1">IF(PaymentSchedule[[#This Row],[PMT NO]]&lt;&gt;"",SUM(INDEX(PaymentSchedule[INTEREST],1,1):PaymentSchedule[[#This Row],[INTEREST]]),"")</f>
        <v>34308837.2927331</v>
      </c>
    </row>
    <row r="136" spans="2:11">
      <c r="B136" s="23">
        <f>IF(LoanIsGood,IF(ROW()-ROW(PaymentSchedule[[#Headers],[PMT NO]])&gt;ScheduledNumberOfPayments,"",ROW()-ROW(PaymentSchedule[[#Headers],[PMT NO]])),"")</f>
        <v>120</v>
      </c>
      <c r="C136" s="21">
        <f>IF(PaymentSchedule[[#This Row],[PMT NO]]&lt;&gt;"",EOMONTH(LoanStartDate,ROW(PaymentSchedule[[#This Row],[PMT NO]])-ROW(PaymentSchedule[[#Headers],[PMT NO]])-2)+DAY(LoanStartDate),"")</f>
        <v>50010</v>
      </c>
      <c r="D136" s="22">
        <f>IF(PaymentSchedule[[#This Row],[PMT NO]]&lt;&gt;"",IF(ROW()-ROW(PaymentSchedule[[#Headers],[BEGINNING BALANCE]])=1,LoanAmount,INDEX(PaymentSchedule[ENDING BALANCE],ROW()-ROW(PaymentSchedule[[#Headers],[BEGINNING BALANCE]])-1)),"")</f>
        <v>263317950.161117</v>
      </c>
      <c r="E136" s="22">
        <f>IF(PaymentSchedule[[#This Row],[PMT NO]]&lt;&gt;"",ScheduledPayment,"")</f>
        <v>2277234.34564384</v>
      </c>
      <c r="F13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6" s="22">
        <f>IF(PaymentSchedule[[#This Row],[PMT NO]]&lt;&gt;"",PaymentSchedule[[#This Row],[TOTAL PAYMENT]]-PaymentSchedule[[#This Row],[INTEREST]],"")</f>
        <v>2079745.883023</v>
      </c>
      <c r="I136" s="22">
        <f>IF(PaymentSchedule[[#This Row],[PMT NO]]&lt;&gt;"",PaymentSchedule[[#This Row],[BEGINNING BALANCE]]*(InterestRate/PaymentsPerYear),"")</f>
        <v>197488.462620837</v>
      </c>
      <c r="J13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261238204.278094</v>
      </c>
      <c r="K136" s="22">
        <f ca="1">IF(PaymentSchedule[[#This Row],[PMT NO]]&lt;&gt;"",SUM(INDEX(PaymentSchedule[INTEREST],1,1):PaymentSchedule[[#This Row],[INTEREST]]),"")</f>
        <v>34506325.7553539</v>
      </c>
    </row>
    <row r="137" spans="2:11">
      <c r="B137" s="23">
        <f>IF(LoanIsGood,IF(ROW()-ROW(PaymentSchedule[[#Headers],[PMT NO]])&gt;ScheduledNumberOfPayments,"",ROW()-ROW(PaymentSchedule[[#Headers],[PMT NO]])),"")</f>
        <v>121</v>
      </c>
      <c r="C137" s="21">
        <f>IF(PaymentSchedule[[#This Row],[PMT NO]]&lt;&gt;"",EOMONTH(LoanStartDate,ROW(PaymentSchedule[[#This Row],[PMT NO]])-ROW(PaymentSchedule[[#Headers],[PMT NO]])-2)+DAY(LoanStartDate),"")</f>
        <v>50041</v>
      </c>
      <c r="D137" s="22">
        <f>IF(PaymentSchedule[[#This Row],[PMT NO]]&lt;&gt;"",IF(ROW()-ROW(PaymentSchedule[[#Headers],[BEGINNING BALANCE]])=1,LoanAmount,INDEX(PaymentSchedule[ENDING BALANCE],ROW()-ROW(PaymentSchedule[[#Headers],[BEGINNING BALANCE]])-1)),"")</f>
        <v>261238204.278094</v>
      </c>
      <c r="E137" s="22">
        <f>IF(PaymentSchedule[[#This Row],[PMT NO]]&lt;&gt;"",ScheduledPayment,"")</f>
        <v>2277234.34564384</v>
      </c>
      <c r="F13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7" s="22">
        <f>IF(PaymentSchedule[[#This Row],[PMT NO]]&lt;&gt;"",PaymentSchedule[[#This Row],[TOTAL PAYMENT]]-PaymentSchedule[[#This Row],[INTEREST]],"")</f>
        <v>2081305.69243527</v>
      </c>
      <c r="I137" s="22">
        <f>IF(PaymentSchedule[[#This Row],[PMT NO]]&lt;&gt;"",PaymentSchedule[[#This Row],[BEGINNING BALANCE]]*(InterestRate/PaymentsPerYear),"")</f>
        <v>195928.65320857</v>
      </c>
      <c r="J13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259156898.585658</v>
      </c>
      <c r="K137" s="22">
        <f ca="1">IF(PaymentSchedule[[#This Row],[PMT NO]]&lt;&gt;"",SUM(INDEX(PaymentSchedule[INTEREST],1,1):PaymentSchedule[[#This Row],[INTEREST]]),"")</f>
        <v>34702254.4085625</v>
      </c>
    </row>
    <row r="138" spans="2:11">
      <c r="B138" s="23">
        <f>IF(LoanIsGood,IF(ROW()-ROW(PaymentSchedule[[#Headers],[PMT NO]])&gt;ScheduledNumberOfPayments,"",ROW()-ROW(PaymentSchedule[[#Headers],[PMT NO]])),"")</f>
        <v>122</v>
      </c>
      <c r="C138" s="21">
        <f>IF(PaymentSchedule[[#This Row],[PMT NO]]&lt;&gt;"",EOMONTH(LoanStartDate,ROW(PaymentSchedule[[#This Row],[PMT NO]])-ROW(PaymentSchedule[[#Headers],[PMT NO]])-2)+DAY(LoanStartDate),"")</f>
        <v>50072</v>
      </c>
      <c r="D138" s="22">
        <f>IF(PaymentSchedule[[#This Row],[PMT NO]]&lt;&gt;"",IF(ROW()-ROW(PaymentSchedule[[#Headers],[BEGINNING BALANCE]])=1,LoanAmount,INDEX(PaymentSchedule[ENDING BALANCE],ROW()-ROW(PaymentSchedule[[#Headers],[BEGINNING BALANCE]])-1)),"")</f>
        <v>259156898.585658</v>
      </c>
      <c r="E138" s="22">
        <f>IF(PaymentSchedule[[#This Row],[PMT NO]]&lt;&gt;"",ScheduledPayment,"")</f>
        <v>2277234.34564384</v>
      </c>
      <c r="F13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8" s="22">
        <f>IF(PaymentSchedule[[#This Row],[PMT NO]]&lt;&gt;"",PaymentSchedule[[#This Row],[TOTAL PAYMENT]]-PaymentSchedule[[#This Row],[INTEREST]],"")</f>
        <v>2082866.67170459</v>
      </c>
      <c r="I138" s="22">
        <f>IF(PaymentSchedule[[#This Row],[PMT NO]]&lt;&gt;"",PaymentSchedule[[#This Row],[BEGINNING BALANCE]]*(InterestRate/PaymentsPerYear),"")</f>
        <v>194367.673939244</v>
      </c>
      <c r="J13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257074031.913954</v>
      </c>
      <c r="K138" s="22">
        <f ca="1">IF(PaymentSchedule[[#This Row],[PMT NO]]&lt;&gt;"",SUM(INDEX(PaymentSchedule[INTEREST],1,1):PaymentSchedule[[#This Row],[INTEREST]]),"")</f>
        <v>34896622.0825017</v>
      </c>
    </row>
    <row r="139" spans="2:11">
      <c r="B139" s="23">
        <f>IF(LoanIsGood,IF(ROW()-ROW(PaymentSchedule[[#Headers],[PMT NO]])&gt;ScheduledNumberOfPayments,"",ROW()-ROW(PaymentSchedule[[#Headers],[PMT NO]])),"")</f>
        <v>123</v>
      </c>
      <c r="C139" s="21">
        <f>IF(PaymentSchedule[[#This Row],[PMT NO]]&lt;&gt;"",EOMONTH(LoanStartDate,ROW(PaymentSchedule[[#This Row],[PMT NO]])-ROW(PaymentSchedule[[#Headers],[PMT NO]])-2)+DAY(LoanStartDate),"")</f>
        <v>50100</v>
      </c>
      <c r="D139" s="22">
        <f>IF(PaymentSchedule[[#This Row],[PMT NO]]&lt;&gt;"",IF(ROW()-ROW(PaymentSchedule[[#Headers],[BEGINNING BALANCE]])=1,LoanAmount,INDEX(PaymentSchedule[ENDING BALANCE],ROW()-ROW(PaymentSchedule[[#Headers],[BEGINNING BALANCE]])-1)),"")</f>
        <v>257074031.913954</v>
      </c>
      <c r="E139" s="22">
        <f>IF(PaymentSchedule[[#This Row],[PMT NO]]&lt;&gt;"",ScheduledPayment,"")</f>
        <v>2277234.34564384</v>
      </c>
      <c r="F13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39" s="22">
        <f>IF(PaymentSchedule[[#This Row],[PMT NO]]&lt;&gt;"",PaymentSchedule[[#This Row],[TOTAL PAYMENT]]-PaymentSchedule[[#This Row],[INTEREST]],"")</f>
        <v>2084428.82170837</v>
      </c>
      <c r="I139" s="22">
        <f>IF(PaymentSchedule[[#This Row],[PMT NO]]&lt;&gt;"",PaymentSchedule[[#This Row],[BEGINNING BALANCE]]*(InterestRate/PaymentsPerYear),"")</f>
        <v>192805.523935465</v>
      </c>
      <c r="J13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254989603.092245</v>
      </c>
      <c r="K139" s="22">
        <f ca="1">IF(PaymentSchedule[[#This Row],[PMT NO]]&lt;&gt;"",SUM(INDEX(PaymentSchedule[INTEREST],1,1):PaymentSchedule[[#This Row],[INTEREST]]),"")</f>
        <v>35089427.6064372</v>
      </c>
    </row>
    <row r="140" spans="2:11">
      <c r="B140" s="23">
        <f>IF(LoanIsGood,IF(ROW()-ROW(PaymentSchedule[[#Headers],[PMT NO]])&gt;ScheduledNumberOfPayments,"",ROW()-ROW(PaymentSchedule[[#Headers],[PMT NO]])),"")</f>
        <v>124</v>
      </c>
      <c r="C140" s="21">
        <f>IF(PaymentSchedule[[#This Row],[PMT NO]]&lt;&gt;"",EOMONTH(LoanStartDate,ROW(PaymentSchedule[[#This Row],[PMT NO]])-ROW(PaymentSchedule[[#Headers],[PMT NO]])-2)+DAY(LoanStartDate),"")</f>
        <v>50131</v>
      </c>
      <c r="D140" s="22">
        <f>IF(PaymentSchedule[[#This Row],[PMT NO]]&lt;&gt;"",IF(ROW()-ROW(PaymentSchedule[[#Headers],[BEGINNING BALANCE]])=1,LoanAmount,INDEX(PaymentSchedule[ENDING BALANCE],ROW()-ROW(PaymentSchedule[[#Headers],[BEGINNING BALANCE]])-1)),"")</f>
        <v>254989603.092245</v>
      </c>
      <c r="E140" s="22">
        <f>IF(PaymentSchedule[[#This Row],[PMT NO]]&lt;&gt;"",ScheduledPayment,"")</f>
        <v>2277234.34564384</v>
      </c>
      <c r="F14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0" s="22">
        <f>IF(PaymentSchedule[[#This Row],[PMT NO]]&lt;&gt;"",PaymentSchedule[[#This Row],[TOTAL PAYMENT]]-PaymentSchedule[[#This Row],[INTEREST]],"")</f>
        <v>2085992.14332465</v>
      </c>
      <c r="I140" s="22">
        <f>IF(PaymentSchedule[[#This Row],[PMT NO]]&lt;&gt;"",PaymentSchedule[[#This Row],[BEGINNING BALANCE]]*(InterestRate/PaymentsPerYear),"")</f>
        <v>191242.202319184</v>
      </c>
      <c r="J14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252903610.948921</v>
      </c>
      <c r="K140" s="22">
        <f ca="1">IF(PaymentSchedule[[#This Row],[PMT NO]]&lt;&gt;"",SUM(INDEX(PaymentSchedule[INTEREST],1,1):PaymentSchedule[[#This Row],[INTEREST]]),"")</f>
        <v>35280669.8087564</v>
      </c>
    </row>
    <row r="141" spans="2:11">
      <c r="B141" s="23">
        <f>IF(LoanIsGood,IF(ROW()-ROW(PaymentSchedule[[#Headers],[PMT NO]])&gt;ScheduledNumberOfPayments,"",ROW()-ROW(PaymentSchedule[[#Headers],[PMT NO]])),"")</f>
        <v>125</v>
      </c>
      <c r="C141" s="21">
        <f>IF(PaymentSchedule[[#This Row],[PMT NO]]&lt;&gt;"",EOMONTH(LoanStartDate,ROW(PaymentSchedule[[#This Row],[PMT NO]])-ROW(PaymentSchedule[[#Headers],[PMT NO]])-2)+DAY(LoanStartDate),"")</f>
        <v>50161</v>
      </c>
      <c r="D141" s="22">
        <f>IF(PaymentSchedule[[#This Row],[PMT NO]]&lt;&gt;"",IF(ROW()-ROW(PaymentSchedule[[#Headers],[BEGINNING BALANCE]])=1,LoanAmount,INDEX(PaymentSchedule[ENDING BALANCE],ROW()-ROW(PaymentSchedule[[#Headers],[BEGINNING BALANCE]])-1)),"")</f>
        <v>252903610.948921</v>
      </c>
      <c r="E141" s="22">
        <f>IF(PaymentSchedule[[#This Row],[PMT NO]]&lt;&gt;"",ScheduledPayment,"")</f>
        <v>2277234.34564384</v>
      </c>
      <c r="F14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1" s="22">
        <f>IF(PaymentSchedule[[#This Row],[PMT NO]]&lt;&gt;"",PaymentSchedule[[#This Row],[TOTAL PAYMENT]]-PaymentSchedule[[#This Row],[INTEREST]],"")</f>
        <v>2087556.63743215</v>
      </c>
      <c r="I141" s="22">
        <f>IF(PaymentSchedule[[#This Row],[PMT NO]]&lt;&gt;"",PaymentSchedule[[#This Row],[BEGINNING BALANCE]]*(InterestRate/PaymentsPerYear),"")</f>
        <v>189677.70821169</v>
      </c>
      <c r="J14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250816054.311488</v>
      </c>
      <c r="K141" s="22">
        <f ca="1">IF(PaymentSchedule[[#This Row],[PMT NO]]&lt;&gt;"",SUM(INDEX(PaymentSchedule[INTEREST],1,1):PaymentSchedule[[#This Row],[INTEREST]]),"")</f>
        <v>35470347.516968</v>
      </c>
    </row>
    <row r="142" spans="2:11">
      <c r="B142" s="23">
        <f>IF(LoanIsGood,IF(ROW()-ROW(PaymentSchedule[[#Headers],[PMT NO]])&gt;ScheduledNumberOfPayments,"",ROW()-ROW(PaymentSchedule[[#Headers],[PMT NO]])),"")</f>
        <v>126</v>
      </c>
      <c r="C142" s="21">
        <f>IF(PaymentSchedule[[#This Row],[PMT NO]]&lt;&gt;"",EOMONTH(LoanStartDate,ROW(PaymentSchedule[[#This Row],[PMT NO]])-ROW(PaymentSchedule[[#Headers],[PMT NO]])-2)+DAY(LoanStartDate),"")</f>
        <v>50192</v>
      </c>
      <c r="D142" s="22">
        <f>IF(PaymentSchedule[[#This Row],[PMT NO]]&lt;&gt;"",IF(ROW()-ROW(PaymentSchedule[[#Headers],[BEGINNING BALANCE]])=1,LoanAmount,INDEX(PaymentSchedule[ENDING BALANCE],ROW()-ROW(PaymentSchedule[[#Headers],[BEGINNING BALANCE]])-1)),"")</f>
        <v>250816054.311488</v>
      </c>
      <c r="E142" s="22">
        <f>IF(PaymentSchedule[[#This Row],[PMT NO]]&lt;&gt;"",ScheduledPayment,"")</f>
        <v>2277234.34564384</v>
      </c>
      <c r="F14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2" s="22">
        <f>IF(PaymentSchedule[[#This Row],[PMT NO]]&lt;&gt;"",PaymentSchedule[[#This Row],[TOTAL PAYMENT]]-PaymentSchedule[[#This Row],[INTEREST]],"")</f>
        <v>2089122.30491022</v>
      </c>
      <c r="I142" s="22">
        <f>IF(PaymentSchedule[[#This Row],[PMT NO]]&lt;&gt;"",PaymentSchedule[[#This Row],[BEGINNING BALANCE]]*(InterestRate/PaymentsPerYear),"")</f>
        <v>188112.040733616</v>
      </c>
      <c r="J14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248726932.006578</v>
      </c>
      <c r="K142" s="22">
        <f ca="1">IF(PaymentSchedule[[#This Row],[PMT NO]]&lt;&gt;"",SUM(INDEX(PaymentSchedule[INTEREST],1,1):PaymentSchedule[[#This Row],[INTEREST]]),"")</f>
        <v>35658459.5577017</v>
      </c>
    </row>
    <row r="143" spans="2:11">
      <c r="B143" s="23">
        <f>IF(LoanIsGood,IF(ROW()-ROW(PaymentSchedule[[#Headers],[PMT NO]])&gt;ScheduledNumberOfPayments,"",ROW()-ROW(PaymentSchedule[[#Headers],[PMT NO]])),"")</f>
        <v>127</v>
      </c>
      <c r="C143" s="21">
        <f>IF(PaymentSchedule[[#This Row],[PMT NO]]&lt;&gt;"",EOMONTH(LoanStartDate,ROW(PaymentSchedule[[#This Row],[PMT NO]])-ROW(PaymentSchedule[[#Headers],[PMT NO]])-2)+DAY(LoanStartDate),"")</f>
        <v>50222</v>
      </c>
      <c r="D143" s="22">
        <f>IF(PaymentSchedule[[#This Row],[PMT NO]]&lt;&gt;"",IF(ROW()-ROW(PaymentSchedule[[#Headers],[BEGINNING BALANCE]])=1,LoanAmount,INDEX(PaymentSchedule[ENDING BALANCE],ROW()-ROW(PaymentSchedule[[#Headers],[BEGINNING BALANCE]])-1)),"")</f>
        <v>248726932.006578</v>
      </c>
      <c r="E143" s="22">
        <f>IF(PaymentSchedule[[#This Row],[PMT NO]]&lt;&gt;"",ScheduledPayment,"")</f>
        <v>2277234.34564384</v>
      </c>
      <c r="F14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3" s="22">
        <f>IF(PaymentSchedule[[#This Row],[PMT NO]]&lt;&gt;"",PaymentSchedule[[#This Row],[TOTAL PAYMENT]]-PaymentSchedule[[#This Row],[INTEREST]],"")</f>
        <v>2090689.1466389</v>
      </c>
      <c r="I143" s="22">
        <f>IF(PaymentSchedule[[#This Row],[PMT NO]]&lt;&gt;"",PaymentSchedule[[#This Row],[BEGINNING BALANCE]]*(InterestRate/PaymentsPerYear),"")</f>
        <v>186545.199004934</v>
      </c>
      <c r="J14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246636242.859939</v>
      </c>
      <c r="K143" s="22">
        <f ca="1">IF(PaymentSchedule[[#This Row],[PMT NO]]&lt;&gt;"",SUM(INDEX(PaymentSchedule[INTEREST],1,1):PaymentSchedule[[#This Row],[INTEREST]]),"")</f>
        <v>35845004.7567066</v>
      </c>
    </row>
    <row r="144" spans="2:11">
      <c r="B144" s="23">
        <f>IF(LoanIsGood,IF(ROW()-ROW(PaymentSchedule[[#Headers],[PMT NO]])&gt;ScheduledNumberOfPayments,"",ROW()-ROW(PaymentSchedule[[#Headers],[PMT NO]])),"")</f>
        <v>128</v>
      </c>
      <c r="C144" s="21">
        <f>IF(PaymentSchedule[[#This Row],[PMT NO]]&lt;&gt;"",EOMONTH(LoanStartDate,ROW(PaymentSchedule[[#This Row],[PMT NO]])-ROW(PaymentSchedule[[#Headers],[PMT NO]])-2)+DAY(LoanStartDate),"")</f>
        <v>50253</v>
      </c>
      <c r="D144" s="22">
        <f>IF(PaymentSchedule[[#This Row],[PMT NO]]&lt;&gt;"",IF(ROW()-ROW(PaymentSchedule[[#Headers],[BEGINNING BALANCE]])=1,LoanAmount,INDEX(PaymentSchedule[ENDING BALANCE],ROW()-ROW(PaymentSchedule[[#Headers],[BEGINNING BALANCE]])-1)),"")</f>
        <v>246636242.859939</v>
      </c>
      <c r="E144" s="22">
        <f>IF(PaymentSchedule[[#This Row],[PMT NO]]&lt;&gt;"",ScheduledPayment,"")</f>
        <v>2277234.34564384</v>
      </c>
      <c r="F14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4" s="22">
        <f>IF(PaymentSchedule[[#This Row],[PMT NO]]&lt;&gt;"",PaymentSchedule[[#This Row],[TOTAL PAYMENT]]-PaymentSchedule[[#This Row],[INTEREST]],"")</f>
        <v>2092257.16349888</v>
      </c>
      <c r="I144" s="22">
        <f>IF(PaymentSchedule[[#This Row],[PMT NO]]&lt;&gt;"",PaymentSchedule[[#This Row],[BEGINNING BALANCE]]*(InterestRate/PaymentsPerYear),"")</f>
        <v>184977.182144955</v>
      </c>
      <c r="J14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244543985.69644</v>
      </c>
      <c r="K144" s="22">
        <f ca="1">IF(PaymentSchedule[[#This Row],[PMT NO]]&lt;&gt;"",SUM(INDEX(PaymentSchedule[INTEREST],1,1):PaymentSchedule[[#This Row],[INTEREST]]),"")</f>
        <v>36029981.9388516</v>
      </c>
    </row>
    <row r="145" spans="2:11">
      <c r="B145" s="23">
        <f>IF(LoanIsGood,IF(ROW()-ROW(PaymentSchedule[[#Headers],[PMT NO]])&gt;ScheduledNumberOfPayments,"",ROW()-ROW(PaymentSchedule[[#Headers],[PMT NO]])),"")</f>
        <v>129</v>
      </c>
      <c r="C145" s="21">
        <f>IF(PaymentSchedule[[#This Row],[PMT NO]]&lt;&gt;"",EOMONTH(LoanStartDate,ROW(PaymentSchedule[[#This Row],[PMT NO]])-ROW(PaymentSchedule[[#Headers],[PMT NO]])-2)+DAY(LoanStartDate),"")</f>
        <v>50284</v>
      </c>
      <c r="D145" s="22">
        <f>IF(PaymentSchedule[[#This Row],[PMT NO]]&lt;&gt;"",IF(ROW()-ROW(PaymentSchedule[[#Headers],[BEGINNING BALANCE]])=1,LoanAmount,INDEX(PaymentSchedule[ENDING BALANCE],ROW()-ROW(PaymentSchedule[[#Headers],[BEGINNING BALANCE]])-1)),"")</f>
        <v>244543985.69644</v>
      </c>
      <c r="E145" s="22">
        <f>IF(PaymentSchedule[[#This Row],[PMT NO]]&lt;&gt;"",ScheduledPayment,"")</f>
        <v>2277234.34564384</v>
      </c>
      <c r="F14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5" s="22">
        <f>IF(PaymentSchedule[[#This Row],[PMT NO]]&lt;&gt;"",PaymentSchedule[[#This Row],[TOTAL PAYMENT]]-PaymentSchedule[[#This Row],[INTEREST]],"")</f>
        <v>2093826.35637151</v>
      </c>
      <c r="I145" s="22">
        <f>IF(PaymentSchedule[[#This Row],[PMT NO]]&lt;&gt;"",PaymentSchedule[[#This Row],[BEGINNING BALANCE]]*(InterestRate/PaymentsPerYear),"")</f>
        <v>183407.98927233</v>
      </c>
      <c r="J14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242450159.340069</v>
      </c>
      <c r="K145" s="22">
        <f ca="1">IF(PaymentSchedule[[#This Row],[PMT NO]]&lt;&gt;"",SUM(INDEX(PaymentSchedule[INTEREST],1,1):PaymentSchedule[[#This Row],[INTEREST]]),"")</f>
        <v>36213389.9281239</v>
      </c>
    </row>
    <row r="146" spans="2:11">
      <c r="B146" s="23">
        <f>IF(LoanIsGood,IF(ROW()-ROW(PaymentSchedule[[#Headers],[PMT NO]])&gt;ScheduledNumberOfPayments,"",ROW()-ROW(PaymentSchedule[[#Headers],[PMT NO]])),"")</f>
        <v>130</v>
      </c>
      <c r="C146" s="21">
        <f>IF(PaymentSchedule[[#This Row],[PMT NO]]&lt;&gt;"",EOMONTH(LoanStartDate,ROW(PaymentSchedule[[#This Row],[PMT NO]])-ROW(PaymentSchedule[[#Headers],[PMT NO]])-2)+DAY(LoanStartDate),"")</f>
        <v>50314</v>
      </c>
      <c r="D146" s="22">
        <f>IF(PaymentSchedule[[#This Row],[PMT NO]]&lt;&gt;"",IF(ROW()-ROW(PaymentSchedule[[#Headers],[BEGINNING BALANCE]])=1,LoanAmount,INDEX(PaymentSchedule[ENDING BALANCE],ROW()-ROW(PaymentSchedule[[#Headers],[BEGINNING BALANCE]])-1)),"")</f>
        <v>242450159.340069</v>
      </c>
      <c r="E146" s="22">
        <f>IF(PaymentSchedule[[#This Row],[PMT NO]]&lt;&gt;"",ScheduledPayment,"")</f>
        <v>2277234.34564384</v>
      </c>
      <c r="F14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6" s="22">
        <f>IF(PaymentSchedule[[#This Row],[PMT NO]]&lt;&gt;"",PaymentSchedule[[#This Row],[TOTAL PAYMENT]]-PaymentSchedule[[#This Row],[INTEREST]],"")</f>
        <v>2095396.72613879</v>
      </c>
      <c r="I146" s="22">
        <f>IF(PaymentSchedule[[#This Row],[PMT NO]]&lt;&gt;"",PaymentSchedule[[#This Row],[BEGINNING BALANCE]]*(InterestRate/PaymentsPerYear),"")</f>
        <v>181837.619505052</v>
      </c>
      <c r="J14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240354762.61393</v>
      </c>
      <c r="K146" s="22">
        <f ca="1">IF(PaymentSchedule[[#This Row],[PMT NO]]&lt;&gt;"",SUM(INDEX(PaymentSchedule[INTEREST],1,1):PaymentSchedule[[#This Row],[INTEREST]]),"")</f>
        <v>36395227.5476289</v>
      </c>
    </row>
    <row r="147" spans="2:11">
      <c r="B147" s="23">
        <f>IF(LoanIsGood,IF(ROW()-ROW(PaymentSchedule[[#Headers],[PMT NO]])&gt;ScheduledNumberOfPayments,"",ROW()-ROW(PaymentSchedule[[#Headers],[PMT NO]])),"")</f>
        <v>131</v>
      </c>
      <c r="C147" s="21">
        <f>IF(PaymentSchedule[[#This Row],[PMT NO]]&lt;&gt;"",EOMONTH(LoanStartDate,ROW(PaymentSchedule[[#This Row],[PMT NO]])-ROW(PaymentSchedule[[#Headers],[PMT NO]])-2)+DAY(LoanStartDate),"")</f>
        <v>50345</v>
      </c>
      <c r="D147" s="22">
        <f>IF(PaymentSchedule[[#This Row],[PMT NO]]&lt;&gt;"",IF(ROW()-ROW(PaymentSchedule[[#Headers],[BEGINNING BALANCE]])=1,LoanAmount,INDEX(PaymentSchedule[ENDING BALANCE],ROW()-ROW(PaymentSchedule[[#Headers],[BEGINNING BALANCE]])-1)),"")</f>
        <v>240354762.61393</v>
      </c>
      <c r="E147" s="22">
        <f>IF(PaymentSchedule[[#This Row],[PMT NO]]&lt;&gt;"",ScheduledPayment,"")</f>
        <v>2277234.34564384</v>
      </c>
      <c r="F14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7" s="22">
        <f>IF(PaymentSchedule[[#This Row],[PMT NO]]&lt;&gt;"",PaymentSchedule[[#This Row],[TOTAL PAYMENT]]-PaymentSchedule[[#This Row],[INTEREST]],"")</f>
        <v>2096968.27368339</v>
      </c>
      <c r="I147" s="22">
        <f>IF(PaymentSchedule[[#This Row],[PMT NO]]&lt;&gt;"",PaymentSchedule[[#This Row],[BEGINNING BALANCE]]*(InterestRate/PaymentsPerYear),"")</f>
        <v>180266.071960448</v>
      </c>
      <c r="J14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238257794.340247</v>
      </c>
      <c r="K147" s="22">
        <f ca="1">IF(PaymentSchedule[[#This Row],[PMT NO]]&lt;&gt;"",SUM(INDEX(PaymentSchedule[INTEREST],1,1):PaymentSchedule[[#This Row],[INTEREST]]),"")</f>
        <v>36575493.6195894</v>
      </c>
    </row>
    <row r="148" spans="2:11">
      <c r="B148" s="23">
        <f>IF(LoanIsGood,IF(ROW()-ROW(PaymentSchedule[[#Headers],[PMT NO]])&gt;ScheduledNumberOfPayments,"",ROW()-ROW(PaymentSchedule[[#Headers],[PMT NO]])),"")</f>
        <v>132</v>
      </c>
      <c r="C148" s="21">
        <f>IF(PaymentSchedule[[#This Row],[PMT NO]]&lt;&gt;"",EOMONTH(LoanStartDate,ROW(PaymentSchedule[[#This Row],[PMT NO]])-ROW(PaymentSchedule[[#Headers],[PMT NO]])-2)+DAY(LoanStartDate),"")</f>
        <v>50375</v>
      </c>
      <c r="D148" s="22">
        <f>IF(PaymentSchedule[[#This Row],[PMT NO]]&lt;&gt;"",IF(ROW()-ROW(PaymentSchedule[[#Headers],[BEGINNING BALANCE]])=1,LoanAmount,INDEX(PaymentSchedule[ENDING BALANCE],ROW()-ROW(PaymentSchedule[[#Headers],[BEGINNING BALANCE]])-1)),"")</f>
        <v>238257794.340247</v>
      </c>
      <c r="E148" s="22">
        <f>IF(PaymentSchedule[[#This Row],[PMT NO]]&lt;&gt;"",ScheduledPayment,"")</f>
        <v>2277234.34564384</v>
      </c>
      <c r="F14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8" s="22">
        <f>IF(PaymentSchedule[[#This Row],[PMT NO]]&lt;&gt;"",PaymentSchedule[[#This Row],[TOTAL PAYMENT]]-PaymentSchedule[[#This Row],[INTEREST]],"")</f>
        <v>2098540.99988865</v>
      </c>
      <c r="I148" s="22">
        <f>IF(PaymentSchedule[[#This Row],[PMT NO]]&lt;&gt;"",PaymentSchedule[[#This Row],[BEGINNING BALANCE]]*(InterestRate/PaymentsPerYear),"")</f>
        <v>178693.345755185</v>
      </c>
      <c r="J14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236159253.340358</v>
      </c>
      <c r="K148" s="22">
        <f ca="1">IF(PaymentSchedule[[#This Row],[PMT NO]]&lt;&gt;"",SUM(INDEX(PaymentSchedule[INTEREST],1,1):PaymentSchedule[[#This Row],[INTEREST]]),"")</f>
        <v>36754186.9653446</v>
      </c>
    </row>
    <row r="149" spans="2:11">
      <c r="B149" s="23">
        <f>IF(LoanIsGood,IF(ROW()-ROW(PaymentSchedule[[#Headers],[PMT NO]])&gt;ScheduledNumberOfPayments,"",ROW()-ROW(PaymentSchedule[[#Headers],[PMT NO]])),"")</f>
        <v>133</v>
      </c>
      <c r="C149" s="21">
        <f>IF(PaymentSchedule[[#This Row],[PMT NO]]&lt;&gt;"",EOMONTH(LoanStartDate,ROW(PaymentSchedule[[#This Row],[PMT NO]])-ROW(PaymentSchedule[[#Headers],[PMT NO]])-2)+DAY(LoanStartDate),"")</f>
        <v>50406</v>
      </c>
      <c r="D149" s="22">
        <f>IF(PaymentSchedule[[#This Row],[PMT NO]]&lt;&gt;"",IF(ROW()-ROW(PaymentSchedule[[#Headers],[BEGINNING BALANCE]])=1,LoanAmount,INDEX(PaymentSchedule[ENDING BALANCE],ROW()-ROW(PaymentSchedule[[#Headers],[BEGINNING BALANCE]])-1)),"")</f>
        <v>236159253.340358</v>
      </c>
      <c r="E149" s="22">
        <f>IF(PaymentSchedule[[#This Row],[PMT NO]]&lt;&gt;"",ScheduledPayment,"")</f>
        <v>2277234.34564384</v>
      </c>
      <c r="F14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49" s="22">
        <f>IF(PaymentSchedule[[#This Row],[PMT NO]]&lt;&gt;"",PaymentSchedule[[#This Row],[TOTAL PAYMENT]]-PaymentSchedule[[#This Row],[INTEREST]],"")</f>
        <v>2100114.90563857</v>
      </c>
      <c r="I149" s="22">
        <f>IF(PaymentSchedule[[#This Row],[PMT NO]]&lt;&gt;"",PaymentSchedule[[#This Row],[BEGINNING BALANCE]]*(InterestRate/PaymentsPerYear),"")</f>
        <v>177119.440005269</v>
      </c>
      <c r="J14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234059138.43472</v>
      </c>
      <c r="K149" s="22">
        <f ca="1">IF(PaymentSchedule[[#This Row],[PMT NO]]&lt;&gt;"",SUM(INDEX(PaymentSchedule[INTEREST],1,1):PaymentSchedule[[#This Row],[INTEREST]]),"")</f>
        <v>36931306.4053498</v>
      </c>
    </row>
    <row r="150" spans="2:11">
      <c r="B150" s="23">
        <f>IF(LoanIsGood,IF(ROW()-ROW(PaymentSchedule[[#Headers],[PMT NO]])&gt;ScheduledNumberOfPayments,"",ROW()-ROW(PaymentSchedule[[#Headers],[PMT NO]])),"")</f>
        <v>134</v>
      </c>
      <c r="C150" s="21">
        <f>IF(PaymentSchedule[[#This Row],[PMT NO]]&lt;&gt;"",EOMONTH(LoanStartDate,ROW(PaymentSchedule[[#This Row],[PMT NO]])-ROW(PaymentSchedule[[#Headers],[PMT NO]])-2)+DAY(LoanStartDate),"")</f>
        <v>50437</v>
      </c>
      <c r="D150" s="22">
        <f>IF(PaymentSchedule[[#This Row],[PMT NO]]&lt;&gt;"",IF(ROW()-ROW(PaymentSchedule[[#Headers],[BEGINNING BALANCE]])=1,LoanAmount,INDEX(PaymentSchedule[ENDING BALANCE],ROW()-ROW(PaymentSchedule[[#Headers],[BEGINNING BALANCE]])-1)),"")</f>
        <v>234059138.43472</v>
      </c>
      <c r="E150" s="22">
        <f>IF(PaymentSchedule[[#This Row],[PMT NO]]&lt;&gt;"",ScheduledPayment,"")</f>
        <v>2277234.34564384</v>
      </c>
      <c r="F15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0" s="22">
        <f>IF(PaymentSchedule[[#This Row],[PMT NO]]&lt;&gt;"",PaymentSchedule[[#This Row],[TOTAL PAYMENT]]-PaymentSchedule[[#This Row],[INTEREST]],"")</f>
        <v>2101689.9918178</v>
      </c>
      <c r="I150" s="22">
        <f>IF(PaymentSchedule[[#This Row],[PMT NO]]&lt;&gt;"",PaymentSchedule[[#This Row],[BEGINNING BALANCE]]*(InterestRate/PaymentsPerYear),"")</f>
        <v>175544.35382604</v>
      </c>
      <c r="J15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231957448.442902</v>
      </c>
      <c r="K150" s="22">
        <f ca="1">IF(PaymentSchedule[[#This Row],[PMT NO]]&lt;&gt;"",SUM(INDEX(PaymentSchedule[INTEREST],1,1):PaymentSchedule[[#This Row],[INTEREST]]),"")</f>
        <v>37106850.7591759</v>
      </c>
    </row>
    <row r="151" spans="2:11">
      <c r="B151" s="23">
        <f>IF(LoanIsGood,IF(ROW()-ROW(PaymentSchedule[[#Headers],[PMT NO]])&gt;ScheduledNumberOfPayments,"",ROW()-ROW(PaymentSchedule[[#Headers],[PMT NO]])),"")</f>
        <v>135</v>
      </c>
      <c r="C151" s="21">
        <f>IF(PaymentSchedule[[#This Row],[PMT NO]]&lt;&gt;"",EOMONTH(LoanStartDate,ROW(PaymentSchedule[[#This Row],[PMT NO]])-ROW(PaymentSchedule[[#Headers],[PMT NO]])-2)+DAY(LoanStartDate),"")</f>
        <v>50465</v>
      </c>
      <c r="D151" s="22">
        <f>IF(PaymentSchedule[[#This Row],[PMT NO]]&lt;&gt;"",IF(ROW()-ROW(PaymentSchedule[[#Headers],[BEGINNING BALANCE]])=1,LoanAmount,INDEX(PaymentSchedule[ENDING BALANCE],ROW()-ROW(PaymentSchedule[[#Headers],[BEGINNING BALANCE]])-1)),"")</f>
        <v>231957448.442902</v>
      </c>
      <c r="E151" s="22">
        <f>IF(PaymentSchedule[[#This Row],[PMT NO]]&lt;&gt;"",ScheduledPayment,"")</f>
        <v>2277234.34564384</v>
      </c>
      <c r="F15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1" s="22">
        <f>IF(PaymentSchedule[[#This Row],[PMT NO]]&lt;&gt;"",PaymentSchedule[[#This Row],[TOTAL PAYMENT]]-PaymentSchedule[[#This Row],[INTEREST]],"")</f>
        <v>2103266.25931166</v>
      </c>
      <c r="I151" s="22">
        <f>IF(PaymentSchedule[[#This Row],[PMT NO]]&lt;&gt;"",PaymentSchedule[[#This Row],[BEGINNING BALANCE]]*(InterestRate/PaymentsPerYear),"")</f>
        <v>173968.086332176</v>
      </c>
      <c r="J15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229854182.18359</v>
      </c>
      <c r="K151" s="22">
        <f ca="1">IF(PaymentSchedule[[#This Row],[PMT NO]]&lt;&gt;"",SUM(INDEX(PaymentSchedule[INTEREST],1,1):PaymentSchedule[[#This Row],[INTEREST]]),"")</f>
        <v>37280818.8455081</v>
      </c>
    </row>
    <row r="152" spans="2:11">
      <c r="B152" s="23">
        <f>IF(LoanIsGood,IF(ROW()-ROW(PaymentSchedule[[#Headers],[PMT NO]])&gt;ScheduledNumberOfPayments,"",ROW()-ROW(PaymentSchedule[[#Headers],[PMT NO]])),"")</f>
        <v>136</v>
      </c>
      <c r="C152" s="21">
        <f>IF(PaymentSchedule[[#This Row],[PMT NO]]&lt;&gt;"",EOMONTH(LoanStartDate,ROW(PaymentSchedule[[#This Row],[PMT NO]])-ROW(PaymentSchedule[[#Headers],[PMT NO]])-2)+DAY(LoanStartDate),"")</f>
        <v>50496</v>
      </c>
      <c r="D152" s="22">
        <f>IF(PaymentSchedule[[#This Row],[PMT NO]]&lt;&gt;"",IF(ROW()-ROW(PaymentSchedule[[#Headers],[BEGINNING BALANCE]])=1,LoanAmount,INDEX(PaymentSchedule[ENDING BALANCE],ROW()-ROW(PaymentSchedule[[#Headers],[BEGINNING BALANCE]])-1)),"")</f>
        <v>229854182.18359</v>
      </c>
      <c r="E152" s="22">
        <f>IF(PaymentSchedule[[#This Row],[PMT NO]]&lt;&gt;"",ScheduledPayment,"")</f>
        <v>2277234.34564384</v>
      </c>
      <c r="F15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2" s="22">
        <f>IF(PaymentSchedule[[#This Row],[PMT NO]]&lt;&gt;"",PaymentSchedule[[#This Row],[TOTAL PAYMENT]]-PaymentSchedule[[#This Row],[INTEREST]],"")</f>
        <v>2104843.70900614</v>
      </c>
      <c r="I152" s="22">
        <f>IF(PaymentSchedule[[#This Row],[PMT NO]]&lt;&gt;"",PaymentSchedule[[#This Row],[BEGINNING BALANCE]]*(InterestRate/PaymentsPerYear),"")</f>
        <v>172390.636637693</v>
      </c>
      <c r="J15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227749338.474584</v>
      </c>
      <c r="K152" s="22">
        <f ca="1">IF(PaymentSchedule[[#This Row],[PMT NO]]&lt;&gt;"",SUM(INDEX(PaymentSchedule[INTEREST],1,1):PaymentSchedule[[#This Row],[INTEREST]]),"")</f>
        <v>37453209.4821457</v>
      </c>
    </row>
    <row r="153" spans="2:11">
      <c r="B153" s="23">
        <f>IF(LoanIsGood,IF(ROW()-ROW(PaymentSchedule[[#Headers],[PMT NO]])&gt;ScheduledNumberOfPayments,"",ROW()-ROW(PaymentSchedule[[#Headers],[PMT NO]])),"")</f>
        <v>137</v>
      </c>
      <c r="C153" s="21">
        <f>IF(PaymentSchedule[[#This Row],[PMT NO]]&lt;&gt;"",EOMONTH(LoanStartDate,ROW(PaymentSchedule[[#This Row],[PMT NO]])-ROW(PaymentSchedule[[#Headers],[PMT NO]])-2)+DAY(LoanStartDate),"")</f>
        <v>50526</v>
      </c>
      <c r="D153" s="22">
        <f>IF(PaymentSchedule[[#This Row],[PMT NO]]&lt;&gt;"",IF(ROW()-ROW(PaymentSchedule[[#Headers],[BEGINNING BALANCE]])=1,LoanAmount,INDEX(PaymentSchedule[ENDING BALANCE],ROW()-ROW(PaymentSchedule[[#Headers],[BEGINNING BALANCE]])-1)),"")</f>
        <v>227749338.474584</v>
      </c>
      <c r="E153" s="22">
        <f>IF(PaymentSchedule[[#This Row],[PMT NO]]&lt;&gt;"",ScheduledPayment,"")</f>
        <v>2277234.34564384</v>
      </c>
      <c r="F15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3" s="22">
        <f>IF(PaymentSchedule[[#This Row],[PMT NO]]&lt;&gt;"",PaymentSchedule[[#This Row],[TOTAL PAYMENT]]-PaymentSchedule[[#This Row],[INTEREST]],"")</f>
        <v>2106422.3417879</v>
      </c>
      <c r="I153" s="22">
        <f>IF(PaymentSchedule[[#This Row],[PMT NO]]&lt;&gt;"",PaymentSchedule[[#This Row],[BEGINNING BALANCE]]*(InterestRate/PaymentsPerYear),"")</f>
        <v>170812.003855938</v>
      </c>
      <c r="J15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225642916.132796</v>
      </c>
      <c r="K153" s="22">
        <f ca="1">IF(PaymentSchedule[[#This Row],[PMT NO]]&lt;&gt;"",SUM(INDEX(PaymentSchedule[INTEREST],1,1):PaymentSchedule[[#This Row],[INTEREST]]),"")</f>
        <v>37624021.4860017</v>
      </c>
    </row>
    <row r="154" spans="2:11">
      <c r="B154" s="23">
        <f>IF(LoanIsGood,IF(ROW()-ROW(PaymentSchedule[[#Headers],[PMT NO]])&gt;ScheduledNumberOfPayments,"",ROW()-ROW(PaymentSchedule[[#Headers],[PMT NO]])),"")</f>
        <v>138</v>
      </c>
      <c r="C154" s="21">
        <f>IF(PaymentSchedule[[#This Row],[PMT NO]]&lt;&gt;"",EOMONTH(LoanStartDate,ROW(PaymentSchedule[[#This Row],[PMT NO]])-ROW(PaymentSchedule[[#Headers],[PMT NO]])-2)+DAY(LoanStartDate),"")</f>
        <v>50557</v>
      </c>
      <c r="D154" s="22">
        <f>IF(PaymentSchedule[[#This Row],[PMT NO]]&lt;&gt;"",IF(ROW()-ROW(PaymentSchedule[[#Headers],[BEGINNING BALANCE]])=1,LoanAmount,INDEX(PaymentSchedule[ENDING BALANCE],ROW()-ROW(PaymentSchedule[[#Headers],[BEGINNING BALANCE]])-1)),"")</f>
        <v>225642916.132796</v>
      </c>
      <c r="E154" s="22">
        <f>IF(PaymentSchedule[[#This Row],[PMT NO]]&lt;&gt;"",ScheduledPayment,"")</f>
        <v>2277234.34564384</v>
      </c>
      <c r="F15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4" s="22">
        <f>IF(PaymentSchedule[[#This Row],[PMT NO]]&lt;&gt;"",PaymentSchedule[[#This Row],[TOTAL PAYMENT]]-PaymentSchedule[[#This Row],[INTEREST]],"")</f>
        <v>2108002.15854424</v>
      </c>
      <c r="I154" s="22">
        <f>IF(PaymentSchedule[[#This Row],[PMT NO]]&lt;&gt;"",PaymentSchedule[[#This Row],[BEGINNING BALANCE]]*(InterestRate/PaymentsPerYear),"")</f>
        <v>169232.187099597</v>
      </c>
      <c r="J15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223534913.974252</v>
      </c>
      <c r="K154" s="22">
        <f ca="1">IF(PaymentSchedule[[#This Row],[PMT NO]]&lt;&gt;"",SUM(INDEX(PaymentSchedule[INTEREST],1,1):PaymentSchedule[[#This Row],[INTEREST]]),"")</f>
        <v>37793253.6731013</v>
      </c>
    </row>
    <row r="155" spans="2:11">
      <c r="B155" s="23">
        <f>IF(LoanIsGood,IF(ROW()-ROW(PaymentSchedule[[#Headers],[PMT NO]])&gt;ScheduledNumberOfPayments,"",ROW()-ROW(PaymentSchedule[[#Headers],[PMT NO]])),"")</f>
        <v>139</v>
      </c>
      <c r="C155" s="21">
        <f>IF(PaymentSchedule[[#This Row],[PMT NO]]&lt;&gt;"",EOMONTH(LoanStartDate,ROW(PaymentSchedule[[#This Row],[PMT NO]])-ROW(PaymentSchedule[[#Headers],[PMT NO]])-2)+DAY(LoanStartDate),"")</f>
        <v>50587</v>
      </c>
      <c r="D155" s="22">
        <f>IF(PaymentSchedule[[#This Row],[PMT NO]]&lt;&gt;"",IF(ROW()-ROW(PaymentSchedule[[#Headers],[BEGINNING BALANCE]])=1,LoanAmount,INDEX(PaymentSchedule[ENDING BALANCE],ROW()-ROW(PaymentSchedule[[#Headers],[BEGINNING BALANCE]])-1)),"")</f>
        <v>223534913.974252</v>
      </c>
      <c r="E155" s="22">
        <f>IF(PaymentSchedule[[#This Row],[PMT NO]]&lt;&gt;"",ScheduledPayment,"")</f>
        <v>2277234.34564384</v>
      </c>
      <c r="F15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5" s="22">
        <f>IF(PaymentSchedule[[#This Row],[PMT NO]]&lt;&gt;"",PaymentSchedule[[#This Row],[TOTAL PAYMENT]]-PaymentSchedule[[#This Row],[INTEREST]],"")</f>
        <v>2109583.16016315</v>
      </c>
      <c r="I155" s="22">
        <f>IF(PaymentSchedule[[#This Row],[PMT NO]]&lt;&gt;"",PaymentSchedule[[#This Row],[BEGINNING BALANCE]]*(InterestRate/PaymentsPerYear),"")</f>
        <v>167651.185480689</v>
      </c>
      <c r="J15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221425330.814089</v>
      </c>
      <c r="K155" s="22">
        <f ca="1">IF(PaymentSchedule[[#This Row],[PMT NO]]&lt;&gt;"",SUM(INDEX(PaymentSchedule[INTEREST],1,1):PaymentSchedule[[#This Row],[INTEREST]]),"")</f>
        <v>37960904.858582</v>
      </c>
    </row>
    <row r="156" spans="2:11">
      <c r="B156" s="23">
        <f>IF(LoanIsGood,IF(ROW()-ROW(PaymentSchedule[[#Headers],[PMT NO]])&gt;ScheduledNumberOfPayments,"",ROW()-ROW(PaymentSchedule[[#Headers],[PMT NO]])),"")</f>
        <v>140</v>
      </c>
      <c r="C156" s="21">
        <f>IF(PaymentSchedule[[#This Row],[PMT NO]]&lt;&gt;"",EOMONTH(LoanStartDate,ROW(PaymentSchedule[[#This Row],[PMT NO]])-ROW(PaymentSchedule[[#Headers],[PMT NO]])-2)+DAY(LoanStartDate),"")</f>
        <v>50618</v>
      </c>
      <c r="D156" s="22">
        <f>IF(PaymentSchedule[[#This Row],[PMT NO]]&lt;&gt;"",IF(ROW()-ROW(PaymentSchedule[[#Headers],[BEGINNING BALANCE]])=1,LoanAmount,INDEX(PaymentSchedule[ENDING BALANCE],ROW()-ROW(PaymentSchedule[[#Headers],[BEGINNING BALANCE]])-1)),"")</f>
        <v>221425330.814089</v>
      </c>
      <c r="E156" s="22">
        <f>IF(PaymentSchedule[[#This Row],[PMT NO]]&lt;&gt;"",ScheduledPayment,"")</f>
        <v>2277234.34564384</v>
      </c>
      <c r="F15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6" s="22">
        <f>IF(PaymentSchedule[[#This Row],[PMT NO]]&lt;&gt;"",PaymentSchedule[[#This Row],[TOTAL PAYMENT]]-PaymentSchedule[[#This Row],[INTEREST]],"")</f>
        <v>2111165.34753327</v>
      </c>
      <c r="I156" s="22">
        <f>IF(PaymentSchedule[[#This Row],[PMT NO]]&lt;&gt;"",PaymentSchedule[[#This Row],[BEGINNING BALANCE]]*(InterestRate/PaymentsPerYear),"")</f>
        <v>166068.998110566</v>
      </c>
      <c r="J15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219314165.466555</v>
      </c>
      <c r="K156" s="22">
        <f ca="1">IF(PaymentSchedule[[#This Row],[PMT NO]]&lt;&gt;"",SUM(INDEX(PaymentSchedule[INTEREST],1,1):PaymentSchedule[[#This Row],[INTEREST]]),"")</f>
        <v>38126973.8566925</v>
      </c>
    </row>
    <row r="157" spans="2:11">
      <c r="B157" s="23">
        <f>IF(LoanIsGood,IF(ROW()-ROW(PaymentSchedule[[#Headers],[PMT NO]])&gt;ScheduledNumberOfPayments,"",ROW()-ROW(PaymentSchedule[[#Headers],[PMT NO]])),"")</f>
        <v>141</v>
      </c>
      <c r="C157" s="21">
        <f>IF(PaymentSchedule[[#This Row],[PMT NO]]&lt;&gt;"",EOMONTH(LoanStartDate,ROW(PaymentSchedule[[#This Row],[PMT NO]])-ROW(PaymentSchedule[[#Headers],[PMT NO]])-2)+DAY(LoanStartDate),"")</f>
        <v>50649</v>
      </c>
      <c r="D157" s="22">
        <f>IF(PaymentSchedule[[#This Row],[PMT NO]]&lt;&gt;"",IF(ROW()-ROW(PaymentSchedule[[#Headers],[BEGINNING BALANCE]])=1,LoanAmount,INDEX(PaymentSchedule[ENDING BALANCE],ROW()-ROW(PaymentSchedule[[#Headers],[BEGINNING BALANCE]])-1)),"")</f>
        <v>219314165.466555</v>
      </c>
      <c r="E157" s="22">
        <f>IF(PaymentSchedule[[#This Row],[PMT NO]]&lt;&gt;"",ScheduledPayment,"")</f>
        <v>2277234.34564384</v>
      </c>
      <c r="F15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7" s="22">
        <f>IF(PaymentSchedule[[#This Row],[PMT NO]]&lt;&gt;"",PaymentSchedule[[#This Row],[TOTAL PAYMENT]]-PaymentSchedule[[#This Row],[INTEREST]],"")</f>
        <v>2112748.72154392</v>
      </c>
      <c r="I157" s="22">
        <f>IF(PaymentSchedule[[#This Row],[PMT NO]]&lt;&gt;"",PaymentSchedule[[#This Row],[BEGINNING BALANCE]]*(InterestRate/PaymentsPerYear),"")</f>
        <v>164485.624099917</v>
      </c>
      <c r="J15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217201416.745012</v>
      </c>
      <c r="K157" s="22">
        <f ca="1">IF(PaymentSchedule[[#This Row],[PMT NO]]&lt;&gt;"",SUM(INDEX(PaymentSchedule[INTEREST],1,1):PaymentSchedule[[#This Row],[INTEREST]]),"")</f>
        <v>38291459.4807925</v>
      </c>
    </row>
    <row r="158" spans="2:11">
      <c r="B158" s="23">
        <f>IF(LoanIsGood,IF(ROW()-ROW(PaymentSchedule[[#Headers],[PMT NO]])&gt;ScheduledNumberOfPayments,"",ROW()-ROW(PaymentSchedule[[#Headers],[PMT NO]])),"")</f>
        <v>142</v>
      </c>
      <c r="C158" s="21">
        <f>IF(PaymentSchedule[[#This Row],[PMT NO]]&lt;&gt;"",EOMONTH(LoanStartDate,ROW(PaymentSchedule[[#This Row],[PMT NO]])-ROW(PaymentSchedule[[#Headers],[PMT NO]])-2)+DAY(LoanStartDate),"")</f>
        <v>50679</v>
      </c>
      <c r="D158" s="22">
        <f>IF(PaymentSchedule[[#This Row],[PMT NO]]&lt;&gt;"",IF(ROW()-ROW(PaymentSchedule[[#Headers],[BEGINNING BALANCE]])=1,LoanAmount,INDEX(PaymentSchedule[ENDING BALANCE],ROW()-ROW(PaymentSchedule[[#Headers],[BEGINNING BALANCE]])-1)),"")</f>
        <v>217201416.745012</v>
      </c>
      <c r="E158" s="22">
        <f>IF(PaymentSchedule[[#This Row],[PMT NO]]&lt;&gt;"",ScheduledPayment,"")</f>
        <v>2277234.34564384</v>
      </c>
      <c r="F15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8" s="22">
        <f>IF(PaymentSchedule[[#This Row],[PMT NO]]&lt;&gt;"",PaymentSchedule[[#This Row],[TOTAL PAYMENT]]-PaymentSchedule[[#This Row],[INTEREST]],"")</f>
        <v>2114333.28308508</v>
      </c>
      <c r="I158" s="22">
        <f>IF(PaymentSchedule[[#This Row],[PMT NO]]&lt;&gt;"",PaymentSchedule[[#This Row],[BEGINNING BALANCE]]*(InterestRate/PaymentsPerYear),"")</f>
        <v>162901.062558759</v>
      </c>
      <c r="J15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215087083.461926</v>
      </c>
      <c r="K158" s="22">
        <f ca="1">IF(PaymentSchedule[[#This Row],[PMT NO]]&lt;&gt;"",SUM(INDEX(PaymentSchedule[INTEREST],1,1):PaymentSchedule[[#This Row],[INTEREST]]),"")</f>
        <v>38454360.5433512</v>
      </c>
    </row>
    <row r="159" spans="2:11">
      <c r="B159" s="23">
        <f>IF(LoanIsGood,IF(ROW()-ROW(PaymentSchedule[[#Headers],[PMT NO]])&gt;ScheduledNumberOfPayments,"",ROW()-ROW(PaymentSchedule[[#Headers],[PMT NO]])),"")</f>
        <v>143</v>
      </c>
      <c r="C159" s="21">
        <f>IF(PaymentSchedule[[#This Row],[PMT NO]]&lt;&gt;"",EOMONTH(LoanStartDate,ROW(PaymentSchedule[[#This Row],[PMT NO]])-ROW(PaymentSchedule[[#Headers],[PMT NO]])-2)+DAY(LoanStartDate),"")</f>
        <v>50710</v>
      </c>
      <c r="D159" s="22">
        <f>IF(PaymentSchedule[[#This Row],[PMT NO]]&lt;&gt;"",IF(ROW()-ROW(PaymentSchedule[[#Headers],[BEGINNING BALANCE]])=1,LoanAmount,INDEX(PaymentSchedule[ENDING BALANCE],ROW()-ROW(PaymentSchedule[[#Headers],[BEGINNING BALANCE]])-1)),"")</f>
        <v>215087083.461926</v>
      </c>
      <c r="E159" s="22">
        <f>IF(PaymentSchedule[[#This Row],[PMT NO]]&lt;&gt;"",ScheduledPayment,"")</f>
        <v>2277234.34564384</v>
      </c>
      <c r="F15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59" s="22">
        <f>IF(PaymentSchedule[[#This Row],[PMT NO]]&lt;&gt;"",PaymentSchedule[[#This Row],[TOTAL PAYMENT]]-PaymentSchedule[[#This Row],[INTEREST]],"")</f>
        <v>2115919.03304739</v>
      </c>
      <c r="I159" s="22">
        <f>IF(PaymentSchedule[[#This Row],[PMT NO]]&lt;&gt;"",PaymentSchedule[[#This Row],[BEGINNING BALANCE]]*(InterestRate/PaymentsPerYear),"")</f>
        <v>161315.312596445</v>
      </c>
      <c r="J15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212971164.428879</v>
      </c>
      <c r="K159" s="22">
        <f ca="1">IF(PaymentSchedule[[#This Row],[PMT NO]]&lt;&gt;"",SUM(INDEX(PaymentSchedule[INTEREST],1,1):PaymentSchedule[[#This Row],[INTEREST]]),"")</f>
        <v>38615675.8559477</v>
      </c>
    </row>
    <row r="160" spans="2:11">
      <c r="B160" s="23">
        <f>IF(LoanIsGood,IF(ROW()-ROW(PaymentSchedule[[#Headers],[PMT NO]])&gt;ScheduledNumberOfPayments,"",ROW()-ROW(PaymentSchedule[[#Headers],[PMT NO]])),"")</f>
        <v>144</v>
      </c>
      <c r="C160" s="21">
        <f>IF(PaymentSchedule[[#This Row],[PMT NO]]&lt;&gt;"",EOMONTH(LoanStartDate,ROW(PaymentSchedule[[#This Row],[PMT NO]])-ROW(PaymentSchedule[[#Headers],[PMT NO]])-2)+DAY(LoanStartDate),"")</f>
        <v>50740</v>
      </c>
      <c r="D160" s="22">
        <f>IF(PaymentSchedule[[#This Row],[PMT NO]]&lt;&gt;"",IF(ROW()-ROW(PaymentSchedule[[#Headers],[BEGINNING BALANCE]])=1,LoanAmount,INDEX(PaymentSchedule[ENDING BALANCE],ROW()-ROW(PaymentSchedule[[#Headers],[BEGINNING BALANCE]])-1)),"")</f>
        <v>212971164.428879</v>
      </c>
      <c r="E160" s="22">
        <f>IF(PaymentSchedule[[#This Row],[PMT NO]]&lt;&gt;"",ScheduledPayment,"")</f>
        <v>2277234.34564384</v>
      </c>
      <c r="F16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0" s="22">
        <f>IF(PaymentSchedule[[#This Row],[PMT NO]]&lt;&gt;"",PaymentSchedule[[#This Row],[TOTAL PAYMENT]]-PaymentSchedule[[#This Row],[INTEREST]],"")</f>
        <v>2117505.97232218</v>
      </c>
      <c r="I160" s="22">
        <f>IF(PaymentSchedule[[#This Row],[PMT NO]]&lt;&gt;"",PaymentSchedule[[#This Row],[BEGINNING BALANCE]]*(InterestRate/PaymentsPerYear),"")</f>
        <v>159728.373321659</v>
      </c>
      <c r="J16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210853658.456557</v>
      </c>
      <c r="K160" s="22">
        <f ca="1">IF(PaymentSchedule[[#This Row],[PMT NO]]&lt;&gt;"",SUM(INDEX(PaymentSchedule[INTEREST],1,1):PaymentSchedule[[#This Row],[INTEREST]]),"")</f>
        <v>38775404.2292693</v>
      </c>
    </row>
    <row r="161" spans="2:11">
      <c r="B161" s="23">
        <f>IF(LoanIsGood,IF(ROW()-ROW(PaymentSchedule[[#Headers],[PMT NO]])&gt;ScheduledNumberOfPayments,"",ROW()-ROW(PaymentSchedule[[#Headers],[PMT NO]])),"")</f>
        <v>145</v>
      </c>
      <c r="C161" s="21">
        <f>IF(PaymentSchedule[[#This Row],[PMT NO]]&lt;&gt;"",EOMONTH(LoanStartDate,ROW(PaymentSchedule[[#This Row],[PMT NO]])-ROW(PaymentSchedule[[#Headers],[PMT NO]])-2)+DAY(LoanStartDate),"")</f>
        <v>50771</v>
      </c>
      <c r="D161" s="22">
        <f>IF(PaymentSchedule[[#This Row],[PMT NO]]&lt;&gt;"",IF(ROW()-ROW(PaymentSchedule[[#Headers],[BEGINNING BALANCE]])=1,LoanAmount,INDEX(PaymentSchedule[ENDING BALANCE],ROW()-ROW(PaymentSchedule[[#Headers],[BEGINNING BALANCE]])-1)),"")</f>
        <v>210853658.456557</v>
      </c>
      <c r="E161" s="22">
        <f>IF(PaymentSchedule[[#This Row],[PMT NO]]&lt;&gt;"",ScheduledPayment,"")</f>
        <v>2277234.34564384</v>
      </c>
      <c r="F16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1" s="22">
        <f>IF(PaymentSchedule[[#This Row],[PMT NO]]&lt;&gt;"",PaymentSchedule[[#This Row],[TOTAL PAYMENT]]-PaymentSchedule[[#This Row],[INTEREST]],"")</f>
        <v>2119094.10180142</v>
      </c>
      <c r="I161" s="22">
        <f>IF(PaymentSchedule[[#This Row],[PMT NO]]&lt;&gt;"",PaymentSchedule[[#This Row],[BEGINNING BALANCE]]*(InterestRate/PaymentsPerYear),"")</f>
        <v>158140.243842418</v>
      </c>
      <c r="J16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208734564.354755</v>
      </c>
      <c r="K161" s="22">
        <f ca="1">IF(PaymentSchedule[[#This Row],[PMT NO]]&lt;&gt;"",SUM(INDEX(PaymentSchedule[INTEREST],1,1):PaymentSchedule[[#This Row],[INTEREST]]),"")</f>
        <v>38933544.4731117</v>
      </c>
    </row>
    <row r="162" spans="2:11">
      <c r="B162" s="23">
        <f>IF(LoanIsGood,IF(ROW()-ROW(PaymentSchedule[[#Headers],[PMT NO]])&gt;ScheduledNumberOfPayments,"",ROW()-ROW(PaymentSchedule[[#Headers],[PMT NO]])),"")</f>
        <v>146</v>
      </c>
      <c r="C162" s="21">
        <f>IF(PaymentSchedule[[#This Row],[PMT NO]]&lt;&gt;"",EOMONTH(LoanStartDate,ROW(PaymentSchedule[[#This Row],[PMT NO]])-ROW(PaymentSchedule[[#Headers],[PMT NO]])-2)+DAY(LoanStartDate),"")</f>
        <v>50802</v>
      </c>
      <c r="D162" s="22">
        <f>IF(PaymentSchedule[[#This Row],[PMT NO]]&lt;&gt;"",IF(ROW()-ROW(PaymentSchedule[[#Headers],[BEGINNING BALANCE]])=1,LoanAmount,INDEX(PaymentSchedule[ENDING BALANCE],ROW()-ROW(PaymentSchedule[[#Headers],[BEGINNING BALANCE]])-1)),"")</f>
        <v>208734564.354755</v>
      </c>
      <c r="E162" s="22">
        <f>IF(PaymentSchedule[[#This Row],[PMT NO]]&lt;&gt;"",ScheduledPayment,"")</f>
        <v>2277234.34564384</v>
      </c>
      <c r="F16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2" s="22">
        <f>IF(PaymentSchedule[[#This Row],[PMT NO]]&lt;&gt;"",PaymentSchedule[[#This Row],[TOTAL PAYMENT]]-PaymentSchedule[[#This Row],[INTEREST]],"")</f>
        <v>2120683.42237777</v>
      </c>
      <c r="I162" s="22">
        <f>IF(PaymentSchedule[[#This Row],[PMT NO]]&lt;&gt;"",PaymentSchedule[[#This Row],[BEGINNING BALANCE]]*(InterestRate/PaymentsPerYear),"")</f>
        <v>156550.923266067</v>
      </c>
      <c r="J16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206613880.932378</v>
      </c>
      <c r="K162" s="22">
        <f ca="1">IF(PaymentSchedule[[#This Row],[PMT NO]]&lt;&gt;"",SUM(INDEX(PaymentSchedule[INTEREST],1,1):PaymentSchedule[[#This Row],[INTEREST]]),"")</f>
        <v>39090095.3963778</v>
      </c>
    </row>
    <row r="163" spans="2:11">
      <c r="B163" s="23">
        <f>IF(LoanIsGood,IF(ROW()-ROW(PaymentSchedule[[#Headers],[PMT NO]])&gt;ScheduledNumberOfPayments,"",ROW()-ROW(PaymentSchedule[[#Headers],[PMT NO]])),"")</f>
        <v>147</v>
      </c>
      <c r="C163" s="21">
        <f>IF(PaymentSchedule[[#This Row],[PMT NO]]&lt;&gt;"",EOMONTH(LoanStartDate,ROW(PaymentSchedule[[#This Row],[PMT NO]])-ROW(PaymentSchedule[[#Headers],[PMT NO]])-2)+DAY(LoanStartDate),"")</f>
        <v>50830</v>
      </c>
      <c r="D163" s="22">
        <f>IF(PaymentSchedule[[#This Row],[PMT NO]]&lt;&gt;"",IF(ROW()-ROW(PaymentSchedule[[#Headers],[BEGINNING BALANCE]])=1,LoanAmount,INDEX(PaymentSchedule[ENDING BALANCE],ROW()-ROW(PaymentSchedule[[#Headers],[BEGINNING BALANCE]])-1)),"")</f>
        <v>206613880.932378</v>
      </c>
      <c r="E163" s="22">
        <f>IF(PaymentSchedule[[#This Row],[PMT NO]]&lt;&gt;"",ScheduledPayment,"")</f>
        <v>2277234.34564384</v>
      </c>
      <c r="F16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3" s="22">
        <f>IF(PaymentSchedule[[#This Row],[PMT NO]]&lt;&gt;"",PaymentSchedule[[#This Row],[TOTAL PAYMENT]]-PaymentSchedule[[#This Row],[INTEREST]],"")</f>
        <v>2122273.93494455</v>
      </c>
      <c r="I163" s="22">
        <f>IF(PaymentSchedule[[#This Row],[PMT NO]]&lt;&gt;"",PaymentSchedule[[#This Row],[BEGINNING BALANCE]]*(InterestRate/PaymentsPerYear),"")</f>
        <v>154960.410699283</v>
      </c>
      <c r="J16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204491606.997433</v>
      </c>
      <c r="K163" s="22">
        <f ca="1">IF(PaymentSchedule[[#This Row],[PMT NO]]&lt;&gt;"",SUM(INDEX(PaymentSchedule[INTEREST],1,1):PaymentSchedule[[#This Row],[INTEREST]]),"")</f>
        <v>39245055.8070771</v>
      </c>
    </row>
    <row r="164" spans="2:11">
      <c r="B164" s="23">
        <f>IF(LoanIsGood,IF(ROW()-ROW(PaymentSchedule[[#Headers],[PMT NO]])&gt;ScheduledNumberOfPayments,"",ROW()-ROW(PaymentSchedule[[#Headers],[PMT NO]])),"")</f>
        <v>148</v>
      </c>
      <c r="C164" s="21">
        <f>IF(PaymentSchedule[[#This Row],[PMT NO]]&lt;&gt;"",EOMONTH(LoanStartDate,ROW(PaymentSchedule[[#This Row],[PMT NO]])-ROW(PaymentSchedule[[#Headers],[PMT NO]])-2)+DAY(LoanStartDate),"")</f>
        <v>50861</v>
      </c>
      <c r="D164" s="22">
        <f>IF(PaymentSchedule[[#This Row],[PMT NO]]&lt;&gt;"",IF(ROW()-ROW(PaymentSchedule[[#Headers],[BEGINNING BALANCE]])=1,LoanAmount,INDEX(PaymentSchedule[ENDING BALANCE],ROW()-ROW(PaymentSchedule[[#Headers],[BEGINNING BALANCE]])-1)),"")</f>
        <v>204491606.997433</v>
      </c>
      <c r="E164" s="22">
        <f>IF(PaymentSchedule[[#This Row],[PMT NO]]&lt;&gt;"",ScheduledPayment,"")</f>
        <v>2277234.34564384</v>
      </c>
      <c r="F16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4" s="22">
        <f>IF(PaymentSchedule[[#This Row],[PMT NO]]&lt;&gt;"",PaymentSchedule[[#This Row],[TOTAL PAYMENT]]-PaymentSchedule[[#This Row],[INTEREST]],"")</f>
        <v>2123865.64039576</v>
      </c>
      <c r="I164" s="22">
        <f>IF(PaymentSchedule[[#This Row],[PMT NO]]&lt;&gt;"",PaymentSchedule[[#This Row],[BEGINNING BALANCE]]*(InterestRate/PaymentsPerYear),"")</f>
        <v>153368.705248075</v>
      </c>
      <c r="J16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202367741.357037</v>
      </c>
      <c r="K164" s="22">
        <f ca="1">IF(PaymentSchedule[[#This Row],[PMT NO]]&lt;&gt;"",SUM(INDEX(PaymentSchedule[INTEREST],1,1):PaymentSchedule[[#This Row],[INTEREST]]),"")</f>
        <v>39398424.5123252</v>
      </c>
    </row>
    <row r="165" spans="2:11">
      <c r="B165" s="23">
        <f>IF(LoanIsGood,IF(ROW()-ROW(PaymentSchedule[[#Headers],[PMT NO]])&gt;ScheduledNumberOfPayments,"",ROW()-ROW(PaymentSchedule[[#Headers],[PMT NO]])),"")</f>
        <v>149</v>
      </c>
      <c r="C165" s="21">
        <f>IF(PaymentSchedule[[#This Row],[PMT NO]]&lt;&gt;"",EOMONTH(LoanStartDate,ROW(PaymentSchedule[[#This Row],[PMT NO]])-ROW(PaymentSchedule[[#Headers],[PMT NO]])-2)+DAY(LoanStartDate),"")</f>
        <v>50891</v>
      </c>
      <c r="D165" s="22">
        <f>IF(PaymentSchedule[[#This Row],[PMT NO]]&lt;&gt;"",IF(ROW()-ROW(PaymentSchedule[[#Headers],[BEGINNING BALANCE]])=1,LoanAmount,INDEX(PaymentSchedule[ENDING BALANCE],ROW()-ROW(PaymentSchedule[[#Headers],[BEGINNING BALANCE]])-1)),"")</f>
        <v>202367741.357037</v>
      </c>
      <c r="E165" s="22">
        <f>IF(PaymentSchedule[[#This Row],[PMT NO]]&lt;&gt;"",ScheduledPayment,"")</f>
        <v>2277234.34564384</v>
      </c>
      <c r="F16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5" s="22">
        <f>IF(PaymentSchedule[[#This Row],[PMT NO]]&lt;&gt;"",PaymentSchedule[[#This Row],[TOTAL PAYMENT]]-PaymentSchedule[[#This Row],[INTEREST]],"")</f>
        <v>2125458.53962606</v>
      </c>
      <c r="I165" s="22">
        <f>IF(PaymentSchedule[[#This Row],[PMT NO]]&lt;&gt;"",PaymentSchedule[[#This Row],[BEGINNING BALANCE]]*(InterestRate/PaymentsPerYear),"")</f>
        <v>151775.806017778</v>
      </c>
      <c r="J16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200242282.817411</v>
      </c>
      <c r="K165" s="22">
        <f ca="1">IF(PaymentSchedule[[#This Row],[PMT NO]]&lt;&gt;"",SUM(INDEX(PaymentSchedule[INTEREST],1,1):PaymentSchedule[[#This Row],[INTEREST]]),"")</f>
        <v>39550200.3183429</v>
      </c>
    </row>
    <row r="166" spans="2:11">
      <c r="B166" s="23">
        <f>IF(LoanIsGood,IF(ROW()-ROW(PaymentSchedule[[#Headers],[PMT NO]])&gt;ScheduledNumberOfPayments,"",ROW()-ROW(PaymentSchedule[[#Headers],[PMT NO]])),"")</f>
        <v>150</v>
      </c>
      <c r="C166" s="21">
        <f>IF(PaymentSchedule[[#This Row],[PMT NO]]&lt;&gt;"",EOMONTH(LoanStartDate,ROW(PaymentSchedule[[#This Row],[PMT NO]])-ROW(PaymentSchedule[[#Headers],[PMT NO]])-2)+DAY(LoanStartDate),"")</f>
        <v>50922</v>
      </c>
      <c r="D166" s="22">
        <f>IF(PaymentSchedule[[#This Row],[PMT NO]]&lt;&gt;"",IF(ROW()-ROW(PaymentSchedule[[#Headers],[BEGINNING BALANCE]])=1,LoanAmount,INDEX(PaymentSchedule[ENDING BALANCE],ROW()-ROW(PaymentSchedule[[#Headers],[BEGINNING BALANCE]])-1)),"")</f>
        <v>200242282.817411</v>
      </c>
      <c r="E166" s="22">
        <f>IF(PaymentSchedule[[#This Row],[PMT NO]]&lt;&gt;"",ScheduledPayment,"")</f>
        <v>2277234.34564384</v>
      </c>
      <c r="F16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6" s="22">
        <f>IF(PaymentSchedule[[#This Row],[PMT NO]]&lt;&gt;"",PaymentSchedule[[#This Row],[TOTAL PAYMENT]]-PaymentSchedule[[#This Row],[INTEREST]],"")</f>
        <v>2127052.63353078</v>
      </c>
      <c r="I166" s="22">
        <f>IF(PaymentSchedule[[#This Row],[PMT NO]]&lt;&gt;"",PaymentSchedule[[#This Row],[BEGINNING BALANCE]]*(InterestRate/PaymentsPerYear),"")</f>
        <v>150181.712113058</v>
      </c>
      <c r="J16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198115230.183881</v>
      </c>
      <c r="K166" s="22">
        <f ca="1">IF(PaymentSchedule[[#This Row],[PMT NO]]&lt;&gt;"",SUM(INDEX(PaymentSchedule[INTEREST],1,1):PaymentSchedule[[#This Row],[INTEREST]]),"")</f>
        <v>39700382.030456</v>
      </c>
    </row>
    <row r="167" spans="2:11">
      <c r="B167" s="23">
        <f>IF(LoanIsGood,IF(ROW()-ROW(PaymentSchedule[[#Headers],[PMT NO]])&gt;ScheduledNumberOfPayments,"",ROW()-ROW(PaymentSchedule[[#Headers],[PMT NO]])),"")</f>
        <v>151</v>
      </c>
      <c r="C167" s="21">
        <f>IF(PaymentSchedule[[#This Row],[PMT NO]]&lt;&gt;"",EOMONTH(LoanStartDate,ROW(PaymentSchedule[[#This Row],[PMT NO]])-ROW(PaymentSchedule[[#Headers],[PMT NO]])-2)+DAY(LoanStartDate),"")</f>
        <v>50952</v>
      </c>
      <c r="D167" s="22">
        <f>IF(PaymentSchedule[[#This Row],[PMT NO]]&lt;&gt;"",IF(ROW()-ROW(PaymentSchedule[[#Headers],[BEGINNING BALANCE]])=1,LoanAmount,INDEX(PaymentSchedule[ENDING BALANCE],ROW()-ROW(PaymentSchedule[[#Headers],[BEGINNING BALANCE]])-1)),"")</f>
        <v>198115230.183881</v>
      </c>
      <c r="E167" s="22">
        <f>IF(PaymentSchedule[[#This Row],[PMT NO]]&lt;&gt;"",ScheduledPayment,"")</f>
        <v>2277234.34564384</v>
      </c>
      <c r="F16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7" s="22">
        <f>IF(PaymentSchedule[[#This Row],[PMT NO]]&lt;&gt;"",PaymentSchedule[[#This Row],[TOTAL PAYMENT]]-PaymentSchedule[[#This Row],[INTEREST]],"")</f>
        <v>2128647.92300593</v>
      </c>
      <c r="I167" s="22">
        <f>IF(PaymentSchedule[[#This Row],[PMT NO]]&lt;&gt;"",PaymentSchedule[[#This Row],[BEGINNING BALANCE]]*(InterestRate/PaymentsPerYear),"")</f>
        <v>148586.42263791</v>
      </c>
      <c r="J16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195986582.260875</v>
      </c>
      <c r="K167" s="22">
        <f ca="1">IF(PaymentSchedule[[#This Row],[PMT NO]]&lt;&gt;"",SUM(INDEX(PaymentSchedule[INTEREST],1,1):PaymentSchedule[[#This Row],[INTEREST]]),"")</f>
        <v>39848968.4530939</v>
      </c>
    </row>
    <row r="168" spans="2:11">
      <c r="B168" s="23">
        <f>IF(LoanIsGood,IF(ROW()-ROW(PaymentSchedule[[#Headers],[PMT NO]])&gt;ScheduledNumberOfPayments,"",ROW()-ROW(PaymentSchedule[[#Headers],[PMT NO]])),"")</f>
        <v>152</v>
      </c>
      <c r="C168" s="21">
        <f>IF(PaymentSchedule[[#This Row],[PMT NO]]&lt;&gt;"",EOMONTH(LoanStartDate,ROW(PaymentSchedule[[#This Row],[PMT NO]])-ROW(PaymentSchedule[[#Headers],[PMT NO]])-2)+DAY(LoanStartDate),"")</f>
        <v>50983</v>
      </c>
      <c r="D168" s="22">
        <f>IF(PaymentSchedule[[#This Row],[PMT NO]]&lt;&gt;"",IF(ROW()-ROW(PaymentSchedule[[#Headers],[BEGINNING BALANCE]])=1,LoanAmount,INDEX(PaymentSchedule[ENDING BALANCE],ROW()-ROW(PaymentSchedule[[#Headers],[BEGINNING BALANCE]])-1)),"")</f>
        <v>195986582.260875</v>
      </c>
      <c r="E168" s="22">
        <f>IF(PaymentSchedule[[#This Row],[PMT NO]]&lt;&gt;"",ScheduledPayment,"")</f>
        <v>2277234.34564384</v>
      </c>
      <c r="F16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8" s="22">
        <f>IF(PaymentSchedule[[#This Row],[PMT NO]]&lt;&gt;"",PaymentSchedule[[#This Row],[TOTAL PAYMENT]]-PaymentSchedule[[#This Row],[INTEREST]],"")</f>
        <v>2130244.40894818</v>
      </c>
      <c r="I168" s="22">
        <f>IF(PaymentSchedule[[#This Row],[PMT NO]]&lt;&gt;"",PaymentSchedule[[#This Row],[BEGINNING BALANCE]]*(InterestRate/PaymentsPerYear),"")</f>
        <v>146989.936695656</v>
      </c>
      <c r="J16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193856337.851926</v>
      </c>
      <c r="K168" s="22">
        <f ca="1">IF(PaymentSchedule[[#This Row],[PMT NO]]&lt;&gt;"",SUM(INDEX(PaymentSchedule[INTEREST],1,1):PaymentSchedule[[#This Row],[INTEREST]]),"")</f>
        <v>39995958.3897896</v>
      </c>
    </row>
    <row r="169" spans="2:11">
      <c r="B169" s="23">
        <f>IF(LoanIsGood,IF(ROW()-ROW(PaymentSchedule[[#Headers],[PMT NO]])&gt;ScheduledNumberOfPayments,"",ROW()-ROW(PaymentSchedule[[#Headers],[PMT NO]])),"")</f>
        <v>153</v>
      </c>
      <c r="C169" s="21">
        <f>IF(PaymentSchedule[[#This Row],[PMT NO]]&lt;&gt;"",EOMONTH(LoanStartDate,ROW(PaymentSchedule[[#This Row],[PMT NO]])-ROW(PaymentSchedule[[#Headers],[PMT NO]])-2)+DAY(LoanStartDate),"")</f>
        <v>51014</v>
      </c>
      <c r="D169" s="22">
        <f>IF(PaymentSchedule[[#This Row],[PMT NO]]&lt;&gt;"",IF(ROW()-ROW(PaymentSchedule[[#Headers],[BEGINNING BALANCE]])=1,LoanAmount,INDEX(PaymentSchedule[ENDING BALANCE],ROW()-ROW(PaymentSchedule[[#Headers],[BEGINNING BALANCE]])-1)),"")</f>
        <v>193856337.851926</v>
      </c>
      <c r="E169" s="22">
        <f>IF(PaymentSchedule[[#This Row],[PMT NO]]&lt;&gt;"",ScheduledPayment,"")</f>
        <v>2277234.34564384</v>
      </c>
      <c r="F16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69" s="22">
        <f>IF(PaymentSchedule[[#This Row],[PMT NO]]&lt;&gt;"",PaymentSchedule[[#This Row],[TOTAL PAYMENT]]-PaymentSchedule[[#This Row],[INTEREST]],"")</f>
        <v>2131842.09225489</v>
      </c>
      <c r="I169" s="22">
        <f>IF(PaymentSchedule[[#This Row],[PMT NO]]&lt;&gt;"",PaymentSchedule[[#This Row],[BEGINNING BALANCE]]*(InterestRate/PaymentsPerYear),"")</f>
        <v>145392.253388945</v>
      </c>
      <c r="J16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191724495.759672</v>
      </c>
      <c r="K169" s="22">
        <f ca="1">IF(PaymentSchedule[[#This Row],[PMT NO]]&lt;&gt;"",SUM(INDEX(PaymentSchedule[INTEREST],1,1):PaymentSchedule[[#This Row],[INTEREST]]),"")</f>
        <v>40141350.6431785</v>
      </c>
    </row>
    <row r="170" spans="2:11">
      <c r="B170" s="23">
        <f>IF(LoanIsGood,IF(ROW()-ROW(PaymentSchedule[[#Headers],[PMT NO]])&gt;ScheduledNumberOfPayments,"",ROW()-ROW(PaymentSchedule[[#Headers],[PMT NO]])),"")</f>
        <v>154</v>
      </c>
      <c r="C170" s="21">
        <f>IF(PaymentSchedule[[#This Row],[PMT NO]]&lt;&gt;"",EOMONTH(LoanStartDate,ROW(PaymentSchedule[[#This Row],[PMT NO]])-ROW(PaymentSchedule[[#Headers],[PMT NO]])-2)+DAY(LoanStartDate),"")</f>
        <v>51044</v>
      </c>
      <c r="D170" s="22">
        <f>IF(PaymentSchedule[[#This Row],[PMT NO]]&lt;&gt;"",IF(ROW()-ROW(PaymentSchedule[[#Headers],[BEGINNING BALANCE]])=1,LoanAmount,INDEX(PaymentSchedule[ENDING BALANCE],ROW()-ROW(PaymentSchedule[[#Headers],[BEGINNING BALANCE]])-1)),"")</f>
        <v>191724495.759672</v>
      </c>
      <c r="E170" s="22">
        <f>IF(PaymentSchedule[[#This Row],[PMT NO]]&lt;&gt;"",ScheduledPayment,"")</f>
        <v>2277234.34564384</v>
      </c>
      <c r="F17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0" s="22">
        <f>IF(PaymentSchedule[[#This Row],[PMT NO]]&lt;&gt;"",PaymentSchedule[[#This Row],[TOTAL PAYMENT]]-PaymentSchedule[[#This Row],[INTEREST]],"")</f>
        <v>2133440.97382408</v>
      </c>
      <c r="I170" s="22">
        <f>IF(PaymentSchedule[[#This Row],[PMT NO]]&lt;&gt;"",PaymentSchedule[[#This Row],[BEGINNING BALANCE]]*(InterestRate/PaymentsPerYear),"")</f>
        <v>143793.371819754</v>
      </c>
      <c r="J17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189591054.785847</v>
      </c>
      <c r="K170" s="22">
        <f ca="1">IF(PaymentSchedule[[#This Row],[PMT NO]]&lt;&gt;"",SUM(INDEX(PaymentSchedule[INTEREST],1,1):PaymentSchedule[[#This Row],[INTEREST]]),"")</f>
        <v>40285144.0149983</v>
      </c>
    </row>
    <row r="171" spans="2:11">
      <c r="B171" s="23">
        <f>IF(LoanIsGood,IF(ROW()-ROW(PaymentSchedule[[#Headers],[PMT NO]])&gt;ScheduledNumberOfPayments,"",ROW()-ROW(PaymentSchedule[[#Headers],[PMT NO]])),"")</f>
        <v>155</v>
      </c>
      <c r="C171" s="21">
        <f>IF(PaymentSchedule[[#This Row],[PMT NO]]&lt;&gt;"",EOMONTH(LoanStartDate,ROW(PaymentSchedule[[#This Row],[PMT NO]])-ROW(PaymentSchedule[[#Headers],[PMT NO]])-2)+DAY(LoanStartDate),"")</f>
        <v>51075</v>
      </c>
      <c r="D171" s="22">
        <f>IF(PaymentSchedule[[#This Row],[PMT NO]]&lt;&gt;"",IF(ROW()-ROW(PaymentSchedule[[#Headers],[BEGINNING BALANCE]])=1,LoanAmount,INDEX(PaymentSchedule[ENDING BALANCE],ROW()-ROW(PaymentSchedule[[#Headers],[BEGINNING BALANCE]])-1)),"")</f>
        <v>189591054.785847</v>
      </c>
      <c r="E171" s="22">
        <f>IF(PaymentSchedule[[#This Row],[PMT NO]]&lt;&gt;"",ScheduledPayment,"")</f>
        <v>2277234.34564384</v>
      </c>
      <c r="F17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1" s="22">
        <f>IF(PaymentSchedule[[#This Row],[PMT NO]]&lt;&gt;"",PaymentSchedule[[#This Row],[TOTAL PAYMENT]]-PaymentSchedule[[#This Row],[INTEREST]],"")</f>
        <v>2135041.05455445</v>
      </c>
      <c r="I171" s="22">
        <f>IF(PaymentSchedule[[#This Row],[PMT NO]]&lt;&gt;"",PaymentSchedule[[#This Row],[BEGINNING BALANCE]]*(InterestRate/PaymentsPerYear),"")</f>
        <v>142193.291089386</v>
      </c>
      <c r="J17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187456013.731293</v>
      </c>
      <c r="K171" s="22">
        <f ca="1">IF(PaymentSchedule[[#This Row],[PMT NO]]&lt;&gt;"",SUM(INDEX(PaymentSchedule[INTEREST],1,1):PaymentSchedule[[#This Row],[INTEREST]]),"")</f>
        <v>40427337.3060877</v>
      </c>
    </row>
    <row r="172" spans="2:11">
      <c r="B172" s="23">
        <f>IF(LoanIsGood,IF(ROW()-ROW(PaymentSchedule[[#Headers],[PMT NO]])&gt;ScheduledNumberOfPayments,"",ROW()-ROW(PaymentSchedule[[#Headers],[PMT NO]])),"")</f>
        <v>156</v>
      </c>
      <c r="C172" s="21">
        <f>IF(PaymentSchedule[[#This Row],[PMT NO]]&lt;&gt;"",EOMONTH(LoanStartDate,ROW(PaymentSchedule[[#This Row],[PMT NO]])-ROW(PaymentSchedule[[#Headers],[PMT NO]])-2)+DAY(LoanStartDate),"")</f>
        <v>51105</v>
      </c>
      <c r="D172" s="22">
        <f>IF(PaymentSchedule[[#This Row],[PMT NO]]&lt;&gt;"",IF(ROW()-ROW(PaymentSchedule[[#Headers],[BEGINNING BALANCE]])=1,LoanAmount,INDEX(PaymentSchedule[ENDING BALANCE],ROW()-ROW(PaymentSchedule[[#Headers],[BEGINNING BALANCE]])-1)),"")</f>
        <v>187456013.731293</v>
      </c>
      <c r="E172" s="22">
        <f>IF(PaymentSchedule[[#This Row],[PMT NO]]&lt;&gt;"",ScheduledPayment,"")</f>
        <v>2277234.34564384</v>
      </c>
      <c r="F17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2" s="22">
        <f>IF(PaymentSchedule[[#This Row],[PMT NO]]&lt;&gt;"",PaymentSchedule[[#This Row],[TOTAL PAYMENT]]-PaymentSchedule[[#This Row],[INTEREST]],"")</f>
        <v>2136642.33534537</v>
      </c>
      <c r="I172" s="22">
        <f>IF(PaymentSchedule[[#This Row],[PMT NO]]&lt;&gt;"",PaymentSchedule[[#This Row],[BEGINNING BALANCE]]*(InterestRate/PaymentsPerYear),"")</f>
        <v>140592.01029847</v>
      </c>
      <c r="J17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185319371.395948</v>
      </c>
      <c r="K172" s="22">
        <f ca="1">IF(PaymentSchedule[[#This Row],[PMT NO]]&lt;&gt;"",SUM(INDEX(PaymentSchedule[INTEREST],1,1):PaymentSchedule[[#This Row],[INTEREST]]),"")</f>
        <v>40567929.3163861</v>
      </c>
    </row>
    <row r="173" spans="2:11">
      <c r="B173" s="23">
        <f>IF(LoanIsGood,IF(ROW()-ROW(PaymentSchedule[[#Headers],[PMT NO]])&gt;ScheduledNumberOfPayments,"",ROW()-ROW(PaymentSchedule[[#Headers],[PMT NO]])),"")</f>
        <v>157</v>
      </c>
      <c r="C173" s="21">
        <f>IF(PaymentSchedule[[#This Row],[PMT NO]]&lt;&gt;"",EOMONTH(LoanStartDate,ROW(PaymentSchedule[[#This Row],[PMT NO]])-ROW(PaymentSchedule[[#Headers],[PMT NO]])-2)+DAY(LoanStartDate),"")</f>
        <v>51136</v>
      </c>
      <c r="D173" s="22">
        <f>IF(PaymentSchedule[[#This Row],[PMT NO]]&lt;&gt;"",IF(ROW()-ROW(PaymentSchedule[[#Headers],[BEGINNING BALANCE]])=1,LoanAmount,INDEX(PaymentSchedule[ENDING BALANCE],ROW()-ROW(PaymentSchedule[[#Headers],[BEGINNING BALANCE]])-1)),"")</f>
        <v>185319371.395948</v>
      </c>
      <c r="E173" s="22">
        <f>IF(PaymentSchedule[[#This Row],[PMT NO]]&lt;&gt;"",ScheduledPayment,"")</f>
        <v>2277234.34564384</v>
      </c>
      <c r="F17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3" s="22">
        <f>IF(PaymentSchedule[[#This Row],[PMT NO]]&lt;&gt;"",PaymentSchedule[[#This Row],[TOTAL PAYMENT]]-PaymentSchedule[[#This Row],[INTEREST]],"")</f>
        <v>2138244.81709688</v>
      </c>
      <c r="I173" s="22">
        <f>IF(PaymentSchedule[[#This Row],[PMT NO]]&lt;&gt;"",PaymentSchedule[[#This Row],[BEGINNING BALANCE]]*(InterestRate/PaymentsPerYear),"")</f>
        <v>138989.528546961</v>
      </c>
      <c r="J17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183181126.578851</v>
      </c>
      <c r="K173" s="22">
        <f ca="1">IF(PaymentSchedule[[#This Row],[PMT NO]]&lt;&gt;"",SUM(INDEX(PaymentSchedule[INTEREST],1,1):PaymentSchedule[[#This Row],[INTEREST]]),"")</f>
        <v>40706918.8449331</v>
      </c>
    </row>
    <row r="174" spans="2:11">
      <c r="B174" s="23">
        <f>IF(LoanIsGood,IF(ROW()-ROW(PaymentSchedule[[#Headers],[PMT NO]])&gt;ScheduledNumberOfPayments,"",ROW()-ROW(PaymentSchedule[[#Headers],[PMT NO]])),"")</f>
        <v>158</v>
      </c>
      <c r="C174" s="21">
        <f>IF(PaymentSchedule[[#This Row],[PMT NO]]&lt;&gt;"",EOMONTH(LoanStartDate,ROW(PaymentSchedule[[#This Row],[PMT NO]])-ROW(PaymentSchedule[[#Headers],[PMT NO]])-2)+DAY(LoanStartDate),"")</f>
        <v>51167</v>
      </c>
      <c r="D174" s="22">
        <f>IF(PaymentSchedule[[#This Row],[PMT NO]]&lt;&gt;"",IF(ROW()-ROW(PaymentSchedule[[#Headers],[BEGINNING BALANCE]])=1,LoanAmount,INDEX(PaymentSchedule[ENDING BALANCE],ROW()-ROW(PaymentSchedule[[#Headers],[BEGINNING BALANCE]])-1)),"")</f>
        <v>183181126.578851</v>
      </c>
      <c r="E174" s="22">
        <f>IF(PaymentSchedule[[#This Row],[PMT NO]]&lt;&gt;"",ScheduledPayment,"")</f>
        <v>2277234.34564384</v>
      </c>
      <c r="F17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4" s="22">
        <f>IF(PaymentSchedule[[#This Row],[PMT NO]]&lt;&gt;"",PaymentSchedule[[#This Row],[TOTAL PAYMENT]]-PaymentSchedule[[#This Row],[INTEREST]],"")</f>
        <v>2139848.5007097</v>
      </c>
      <c r="I174" s="22">
        <f>IF(PaymentSchedule[[#This Row],[PMT NO]]&lt;&gt;"",PaymentSchedule[[#This Row],[BEGINNING BALANCE]]*(InterestRate/PaymentsPerYear),"")</f>
        <v>137385.844934138</v>
      </c>
      <c r="J17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181041278.078141</v>
      </c>
      <c r="K174" s="22">
        <f ca="1">IF(PaymentSchedule[[#This Row],[PMT NO]]&lt;&gt;"",SUM(INDEX(PaymentSchedule[INTEREST],1,1):PaymentSchedule[[#This Row],[INTEREST]]),"")</f>
        <v>40844304.6898672</v>
      </c>
    </row>
    <row r="175" spans="2:11">
      <c r="B175" s="23">
        <f>IF(LoanIsGood,IF(ROW()-ROW(PaymentSchedule[[#Headers],[PMT NO]])&gt;ScheduledNumberOfPayments,"",ROW()-ROW(PaymentSchedule[[#Headers],[PMT NO]])),"")</f>
        <v>159</v>
      </c>
      <c r="C175" s="21">
        <f>IF(PaymentSchedule[[#This Row],[PMT NO]]&lt;&gt;"",EOMONTH(LoanStartDate,ROW(PaymentSchedule[[#This Row],[PMT NO]])-ROW(PaymentSchedule[[#Headers],[PMT NO]])-2)+DAY(LoanStartDate),"")</f>
        <v>51196</v>
      </c>
      <c r="D175" s="22">
        <f>IF(PaymentSchedule[[#This Row],[PMT NO]]&lt;&gt;"",IF(ROW()-ROW(PaymentSchedule[[#Headers],[BEGINNING BALANCE]])=1,LoanAmount,INDEX(PaymentSchedule[ENDING BALANCE],ROW()-ROW(PaymentSchedule[[#Headers],[BEGINNING BALANCE]])-1)),"")</f>
        <v>181041278.078141</v>
      </c>
      <c r="E175" s="22">
        <f>IF(PaymentSchedule[[#This Row],[PMT NO]]&lt;&gt;"",ScheduledPayment,"")</f>
        <v>2277234.34564384</v>
      </c>
      <c r="F17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5" s="22">
        <f>IF(PaymentSchedule[[#This Row],[PMT NO]]&lt;&gt;"",PaymentSchedule[[#This Row],[TOTAL PAYMENT]]-PaymentSchedule[[#This Row],[INTEREST]],"")</f>
        <v>2141453.38708523</v>
      </c>
      <c r="I175" s="22">
        <f>IF(PaymentSchedule[[#This Row],[PMT NO]]&lt;&gt;"",PaymentSchedule[[#This Row],[BEGINNING BALANCE]]*(InterestRate/PaymentsPerYear),"")</f>
        <v>135780.958558606</v>
      </c>
      <c r="J17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178899824.691056</v>
      </c>
      <c r="K175" s="22">
        <f ca="1">IF(PaymentSchedule[[#This Row],[PMT NO]]&lt;&gt;"",SUM(INDEX(PaymentSchedule[INTEREST],1,1):PaymentSchedule[[#This Row],[INTEREST]]),"")</f>
        <v>40980085.6484258</v>
      </c>
    </row>
    <row r="176" spans="2:11">
      <c r="B176" s="23">
        <f>IF(LoanIsGood,IF(ROW()-ROW(PaymentSchedule[[#Headers],[PMT NO]])&gt;ScheduledNumberOfPayments,"",ROW()-ROW(PaymentSchedule[[#Headers],[PMT NO]])),"")</f>
        <v>160</v>
      </c>
      <c r="C176" s="21">
        <f>IF(PaymentSchedule[[#This Row],[PMT NO]]&lt;&gt;"",EOMONTH(LoanStartDate,ROW(PaymentSchedule[[#This Row],[PMT NO]])-ROW(PaymentSchedule[[#Headers],[PMT NO]])-2)+DAY(LoanStartDate),"")</f>
        <v>51227</v>
      </c>
      <c r="D176" s="22">
        <f>IF(PaymentSchedule[[#This Row],[PMT NO]]&lt;&gt;"",IF(ROW()-ROW(PaymentSchedule[[#Headers],[BEGINNING BALANCE]])=1,LoanAmount,INDEX(PaymentSchedule[ENDING BALANCE],ROW()-ROW(PaymentSchedule[[#Headers],[BEGINNING BALANCE]])-1)),"")</f>
        <v>178899824.691056</v>
      </c>
      <c r="E176" s="22">
        <f>IF(PaymentSchedule[[#This Row],[PMT NO]]&lt;&gt;"",ScheduledPayment,"")</f>
        <v>2277234.34564384</v>
      </c>
      <c r="F17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6" s="22">
        <f>IF(PaymentSchedule[[#This Row],[PMT NO]]&lt;&gt;"",PaymentSchedule[[#This Row],[TOTAL PAYMENT]]-PaymentSchedule[[#This Row],[INTEREST]],"")</f>
        <v>2143059.47712555</v>
      </c>
      <c r="I176" s="22">
        <f>IF(PaymentSchedule[[#This Row],[PMT NO]]&lt;&gt;"",PaymentSchedule[[#This Row],[BEGINNING BALANCE]]*(InterestRate/PaymentsPerYear),"")</f>
        <v>134174.868518292</v>
      </c>
      <c r="J17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176756765.21393</v>
      </c>
      <c r="K176" s="22">
        <f ca="1">IF(PaymentSchedule[[#This Row],[PMT NO]]&lt;&gt;"",SUM(INDEX(PaymentSchedule[INTEREST],1,1):PaymentSchedule[[#This Row],[INTEREST]]),"")</f>
        <v>41114260.5169441</v>
      </c>
    </row>
    <row r="177" spans="2:11">
      <c r="B177" s="23">
        <f>IF(LoanIsGood,IF(ROW()-ROW(PaymentSchedule[[#Headers],[PMT NO]])&gt;ScheduledNumberOfPayments,"",ROW()-ROW(PaymentSchedule[[#Headers],[PMT NO]])),"")</f>
        <v>161</v>
      </c>
      <c r="C177" s="21">
        <f>IF(PaymentSchedule[[#This Row],[PMT NO]]&lt;&gt;"",EOMONTH(LoanStartDate,ROW(PaymentSchedule[[#This Row],[PMT NO]])-ROW(PaymentSchedule[[#Headers],[PMT NO]])-2)+DAY(LoanStartDate),"")</f>
        <v>51257</v>
      </c>
      <c r="D177" s="22">
        <f>IF(PaymentSchedule[[#This Row],[PMT NO]]&lt;&gt;"",IF(ROW()-ROW(PaymentSchedule[[#Headers],[BEGINNING BALANCE]])=1,LoanAmount,INDEX(PaymentSchedule[ENDING BALANCE],ROW()-ROW(PaymentSchedule[[#Headers],[BEGINNING BALANCE]])-1)),"")</f>
        <v>176756765.21393</v>
      </c>
      <c r="E177" s="22">
        <f>IF(PaymentSchedule[[#This Row],[PMT NO]]&lt;&gt;"",ScheduledPayment,"")</f>
        <v>2277234.34564384</v>
      </c>
      <c r="F17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7" s="22">
        <f>IF(PaymentSchedule[[#This Row],[PMT NO]]&lt;&gt;"",PaymentSchedule[[#This Row],[TOTAL PAYMENT]]-PaymentSchedule[[#This Row],[INTEREST]],"")</f>
        <v>2144666.77173339</v>
      </c>
      <c r="I177" s="22">
        <f>IF(PaymentSchedule[[#This Row],[PMT NO]]&lt;&gt;"",PaymentSchedule[[#This Row],[BEGINNING BALANCE]]*(InterestRate/PaymentsPerYear),"")</f>
        <v>132567.573910448</v>
      </c>
      <c r="J17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174612098.442197</v>
      </c>
      <c r="K177" s="22">
        <f ca="1">IF(PaymentSchedule[[#This Row],[PMT NO]]&lt;&gt;"",SUM(INDEX(PaymentSchedule[INTEREST],1,1):PaymentSchedule[[#This Row],[INTEREST]]),"")</f>
        <v>41246828.0908546</v>
      </c>
    </row>
    <row r="178" spans="2:11">
      <c r="B178" s="23">
        <f>IF(LoanIsGood,IF(ROW()-ROW(PaymentSchedule[[#Headers],[PMT NO]])&gt;ScheduledNumberOfPayments,"",ROW()-ROW(PaymentSchedule[[#Headers],[PMT NO]])),"")</f>
        <v>162</v>
      </c>
      <c r="C178" s="21">
        <f>IF(PaymentSchedule[[#This Row],[PMT NO]]&lt;&gt;"",EOMONTH(LoanStartDate,ROW(PaymentSchedule[[#This Row],[PMT NO]])-ROW(PaymentSchedule[[#Headers],[PMT NO]])-2)+DAY(LoanStartDate),"")</f>
        <v>51288</v>
      </c>
      <c r="D178" s="22">
        <f>IF(PaymentSchedule[[#This Row],[PMT NO]]&lt;&gt;"",IF(ROW()-ROW(PaymentSchedule[[#Headers],[BEGINNING BALANCE]])=1,LoanAmount,INDEX(PaymentSchedule[ENDING BALANCE],ROW()-ROW(PaymentSchedule[[#Headers],[BEGINNING BALANCE]])-1)),"")</f>
        <v>174612098.442197</v>
      </c>
      <c r="E178" s="22">
        <f>IF(PaymentSchedule[[#This Row],[PMT NO]]&lt;&gt;"",ScheduledPayment,"")</f>
        <v>2277234.34564384</v>
      </c>
      <c r="F17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8" s="22">
        <f>IF(PaymentSchedule[[#This Row],[PMT NO]]&lt;&gt;"",PaymentSchedule[[#This Row],[TOTAL PAYMENT]]-PaymentSchedule[[#This Row],[INTEREST]],"")</f>
        <v>2146275.27181219</v>
      </c>
      <c r="I178" s="22">
        <f>IF(PaymentSchedule[[#This Row],[PMT NO]]&lt;&gt;"",PaymentSchedule[[#This Row],[BEGINNING BALANCE]]*(InterestRate/PaymentsPerYear),"")</f>
        <v>130959.073831648</v>
      </c>
      <c r="J17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172465823.170385</v>
      </c>
      <c r="K178" s="22">
        <f ca="1">IF(PaymentSchedule[[#This Row],[PMT NO]]&lt;&gt;"",SUM(INDEX(PaymentSchedule[INTEREST],1,1):PaymentSchedule[[#This Row],[INTEREST]]),"")</f>
        <v>41377787.1646862</v>
      </c>
    </row>
    <row r="179" spans="2:11">
      <c r="B179" s="23">
        <f>IF(LoanIsGood,IF(ROW()-ROW(PaymentSchedule[[#Headers],[PMT NO]])&gt;ScheduledNumberOfPayments,"",ROW()-ROW(PaymentSchedule[[#Headers],[PMT NO]])),"")</f>
        <v>163</v>
      </c>
      <c r="C179" s="21">
        <f>IF(PaymentSchedule[[#This Row],[PMT NO]]&lt;&gt;"",EOMONTH(LoanStartDate,ROW(PaymentSchedule[[#This Row],[PMT NO]])-ROW(PaymentSchedule[[#Headers],[PMT NO]])-2)+DAY(LoanStartDate),"")</f>
        <v>51318</v>
      </c>
      <c r="D179" s="22">
        <f>IF(PaymentSchedule[[#This Row],[PMT NO]]&lt;&gt;"",IF(ROW()-ROW(PaymentSchedule[[#Headers],[BEGINNING BALANCE]])=1,LoanAmount,INDEX(PaymentSchedule[ENDING BALANCE],ROW()-ROW(PaymentSchedule[[#Headers],[BEGINNING BALANCE]])-1)),"")</f>
        <v>172465823.170385</v>
      </c>
      <c r="E179" s="22">
        <f>IF(PaymentSchedule[[#This Row],[PMT NO]]&lt;&gt;"",ScheduledPayment,"")</f>
        <v>2277234.34564384</v>
      </c>
      <c r="F17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79" s="22">
        <f>IF(PaymentSchedule[[#This Row],[PMT NO]]&lt;&gt;"",PaymentSchedule[[#This Row],[TOTAL PAYMENT]]-PaymentSchedule[[#This Row],[INTEREST]],"")</f>
        <v>2147884.97826605</v>
      </c>
      <c r="I179" s="22">
        <f>IF(PaymentSchedule[[#This Row],[PMT NO]]&lt;&gt;"",PaymentSchedule[[#This Row],[BEGINNING BALANCE]]*(InterestRate/PaymentsPerYear),"")</f>
        <v>129349.367377788</v>
      </c>
      <c r="J17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170317938.192119</v>
      </c>
      <c r="K179" s="22">
        <f ca="1">IF(PaymentSchedule[[#This Row],[PMT NO]]&lt;&gt;"",SUM(INDEX(PaymentSchedule[INTEREST],1,1):PaymentSchedule[[#This Row],[INTEREST]]),"")</f>
        <v>41507136.532064</v>
      </c>
    </row>
    <row r="180" spans="2:11">
      <c r="B180" s="23">
        <f>IF(LoanIsGood,IF(ROW()-ROW(PaymentSchedule[[#Headers],[PMT NO]])&gt;ScheduledNumberOfPayments,"",ROW()-ROW(PaymentSchedule[[#Headers],[PMT NO]])),"")</f>
        <v>164</v>
      </c>
      <c r="C180" s="21">
        <f>IF(PaymentSchedule[[#This Row],[PMT NO]]&lt;&gt;"",EOMONTH(LoanStartDate,ROW(PaymentSchedule[[#This Row],[PMT NO]])-ROW(PaymentSchedule[[#Headers],[PMT NO]])-2)+DAY(LoanStartDate),"")</f>
        <v>51349</v>
      </c>
      <c r="D180" s="22">
        <f>IF(PaymentSchedule[[#This Row],[PMT NO]]&lt;&gt;"",IF(ROW()-ROW(PaymentSchedule[[#Headers],[BEGINNING BALANCE]])=1,LoanAmount,INDEX(PaymentSchedule[ENDING BALANCE],ROW()-ROW(PaymentSchedule[[#Headers],[BEGINNING BALANCE]])-1)),"")</f>
        <v>170317938.192119</v>
      </c>
      <c r="E180" s="22">
        <f>IF(PaymentSchedule[[#This Row],[PMT NO]]&lt;&gt;"",ScheduledPayment,"")</f>
        <v>2277234.34564384</v>
      </c>
      <c r="F18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0" s="22">
        <f>IF(PaymentSchedule[[#This Row],[PMT NO]]&lt;&gt;"",PaymentSchedule[[#This Row],[TOTAL PAYMENT]]-PaymentSchedule[[#This Row],[INTEREST]],"")</f>
        <v>2149495.89199975</v>
      </c>
      <c r="I180" s="22">
        <f>IF(PaymentSchedule[[#This Row],[PMT NO]]&lt;&gt;"",PaymentSchedule[[#This Row],[BEGINNING BALANCE]]*(InterestRate/PaymentsPerYear),"")</f>
        <v>127738.453644089</v>
      </c>
      <c r="J18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168168442.300119</v>
      </c>
      <c r="K180" s="22">
        <f ca="1">IF(PaymentSchedule[[#This Row],[PMT NO]]&lt;&gt;"",SUM(INDEX(PaymentSchedule[INTEREST],1,1):PaymentSchedule[[#This Row],[INTEREST]]),"")</f>
        <v>41634874.9857081</v>
      </c>
    </row>
    <row r="181" spans="2:11">
      <c r="B181" s="23">
        <f>IF(LoanIsGood,IF(ROW()-ROW(PaymentSchedule[[#Headers],[PMT NO]])&gt;ScheduledNumberOfPayments,"",ROW()-ROW(PaymentSchedule[[#Headers],[PMT NO]])),"")</f>
        <v>165</v>
      </c>
      <c r="C181" s="21">
        <f>IF(PaymentSchedule[[#This Row],[PMT NO]]&lt;&gt;"",EOMONTH(LoanStartDate,ROW(PaymentSchedule[[#This Row],[PMT NO]])-ROW(PaymentSchedule[[#Headers],[PMT NO]])-2)+DAY(LoanStartDate),"")</f>
        <v>51380</v>
      </c>
      <c r="D181" s="22">
        <f>IF(PaymentSchedule[[#This Row],[PMT NO]]&lt;&gt;"",IF(ROW()-ROW(PaymentSchedule[[#Headers],[BEGINNING BALANCE]])=1,LoanAmount,INDEX(PaymentSchedule[ENDING BALANCE],ROW()-ROW(PaymentSchedule[[#Headers],[BEGINNING BALANCE]])-1)),"")</f>
        <v>168168442.300119</v>
      </c>
      <c r="E181" s="22">
        <f>IF(PaymentSchedule[[#This Row],[PMT NO]]&lt;&gt;"",ScheduledPayment,"")</f>
        <v>2277234.34564384</v>
      </c>
      <c r="F18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1" s="22">
        <f>IF(PaymentSchedule[[#This Row],[PMT NO]]&lt;&gt;"",PaymentSchedule[[#This Row],[TOTAL PAYMENT]]-PaymentSchedule[[#This Row],[INTEREST]],"")</f>
        <v>2151108.01391875</v>
      </c>
      <c r="I181" s="22">
        <f>IF(PaymentSchedule[[#This Row],[PMT NO]]&lt;&gt;"",PaymentSchedule[[#This Row],[BEGINNING BALANCE]]*(InterestRate/PaymentsPerYear),"")</f>
        <v>126126.331725089</v>
      </c>
      <c r="J18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166017334.2862</v>
      </c>
      <c r="K181" s="22">
        <f ca="1">IF(PaymentSchedule[[#This Row],[PMT NO]]&lt;&gt;"",SUM(INDEX(PaymentSchedule[INTEREST],1,1):PaymentSchedule[[#This Row],[INTEREST]]),"")</f>
        <v>41761001.3174332</v>
      </c>
    </row>
    <row r="182" spans="2:11">
      <c r="B182" s="23">
        <f>IF(LoanIsGood,IF(ROW()-ROW(PaymentSchedule[[#Headers],[PMT NO]])&gt;ScheduledNumberOfPayments,"",ROW()-ROW(PaymentSchedule[[#Headers],[PMT NO]])),"")</f>
        <v>166</v>
      </c>
      <c r="C182" s="21">
        <f>IF(PaymentSchedule[[#This Row],[PMT NO]]&lt;&gt;"",EOMONTH(LoanStartDate,ROW(PaymentSchedule[[#This Row],[PMT NO]])-ROW(PaymentSchedule[[#Headers],[PMT NO]])-2)+DAY(LoanStartDate),"")</f>
        <v>51410</v>
      </c>
      <c r="D182" s="22">
        <f>IF(PaymentSchedule[[#This Row],[PMT NO]]&lt;&gt;"",IF(ROW()-ROW(PaymentSchedule[[#Headers],[BEGINNING BALANCE]])=1,LoanAmount,INDEX(PaymentSchedule[ENDING BALANCE],ROW()-ROW(PaymentSchedule[[#Headers],[BEGINNING BALANCE]])-1)),"")</f>
        <v>166017334.2862</v>
      </c>
      <c r="E182" s="22">
        <f>IF(PaymentSchedule[[#This Row],[PMT NO]]&lt;&gt;"",ScheduledPayment,"")</f>
        <v>2277234.34564384</v>
      </c>
      <c r="F18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2" s="22">
        <f>IF(PaymentSchedule[[#This Row],[PMT NO]]&lt;&gt;"",PaymentSchedule[[#This Row],[TOTAL PAYMENT]]-PaymentSchedule[[#This Row],[INTEREST]],"")</f>
        <v>2152721.34492919</v>
      </c>
      <c r="I182" s="22">
        <f>IF(PaymentSchedule[[#This Row],[PMT NO]]&lt;&gt;"",PaymentSchedule[[#This Row],[BEGINNING BALANCE]]*(InterestRate/PaymentsPerYear),"")</f>
        <v>124513.00071465</v>
      </c>
      <c r="J18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163864612.941271</v>
      </c>
      <c r="K182" s="22">
        <f ca="1">IF(PaymentSchedule[[#This Row],[PMT NO]]&lt;&gt;"",SUM(INDEX(PaymentSchedule[INTEREST],1,1):PaymentSchedule[[#This Row],[INTEREST]]),"")</f>
        <v>41885514.3181478</v>
      </c>
    </row>
    <row r="183" spans="2:11">
      <c r="B183" s="23">
        <f>IF(LoanIsGood,IF(ROW()-ROW(PaymentSchedule[[#Headers],[PMT NO]])&gt;ScheduledNumberOfPayments,"",ROW()-ROW(PaymentSchedule[[#Headers],[PMT NO]])),"")</f>
        <v>167</v>
      </c>
      <c r="C183" s="21">
        <f>IF(PaymentSchedule[[#This Row],[PMT NO]]&lt;&gt;"",EOMONTH(LoanStartDate,ROW(PaymentSchedule[[#This Row],[PMT NO]])-ROW(PaymentSchedule[[#Headers],[PMT NO]])-2)+DAY(LoanStartDate),"")</f>
        <v>51441</v>
      </c>
      <c r="D183" s="22">
        <f>IF(PaymentSchedule[[#This Row],[PMT NO]]&lt;&gt;"",IF(ROW()-ROW(PaymentSchedule[[#Headers],[BEGINNING BALANCE]])=1,LoanAmount,INDEX(PaymentSchedule[ENDING BALANCE],ROW()-ROW(PaymentSchedule[[#Headers],[BEGINNING BALANCE]])-1)),"")</f>
        <v>163864612.941271</v>
      </c>
      <c r="E183" s="22">
        <f>IF(PaymentSchedule[[#This Row],[PMT NO]]&lt;&gt;"",ScheduledPayment,"")</f>
        <v>2277234.34564384</v>
      </c>
      <c r="F18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3" s="22">
        <f>IF(PaymentSchedule[[#This Row],[PMT NO]]&lt;&gt;"",PaymentSchedule[[#This Row],[TOTAL PAYMENT]]-PaymentSchedule[[#This Row],[INTEREST]],"")</f>
        <v>2154335.88593788</v>
      </c>
      <c r="I183" s="22">
        <f>IF(PaymentSchedule[[#This Row],[PMT NO]]&lt;&gt;"",PaymentSchedule[[#This Row],[BEGINNING BALANCE]]*(InterestRate/PaymentsPerYear),"")</f>
        <v>122898.459705953</v>
      </c>
      <c r="J18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161710277.055333</v>
      </c>
      <c r="K183" s="22">
        <f ca="1">IF(PaymentSchedule[[#This Row],[PMT NO]]&lt;&gt;"",SUM(INDEX(PaymentSchedule[INTEREST],1,1):PaymentSchedule[[#This Row],[INTEREST]]),"")</f>
        <v>42008412.7778538</v>
      </c>
    </row>
    <row r="184" spans="2:11">
      <c r="B184" s="23">
        <f>IF(LoanIsGood,IF(ROW()-ROW(PaymentSchedule[[#Headers],[PMT NO]])&gt;ScheduledNumberOfPayments,"",ROW()-ROW(PaymentSchedule[[#Headers],[PMT NO]])),"")</f>
        <v>168</v>
      </c>
      <c r="C184" s="21">
        <f>IF(PaymentSchedule[[#This Row],[PMT NO]]&lt;&gt;"",EOMONTH(LoanStartDate,ROW(PaymentSchedule[[#This Row],[PMT NO]])-ROW(PaymentSchedule[[#Headers],[PMT NO]])-2)+DAY(LoanStartDate),"")</f>
        <v>51471</v>
      </c>
      <c r="D184" s="22">
        <f>IF(PaymentSchedule[[#This Row],[PMT NO]]&lt;&gt;"",IF(ROW()-ROW(PaymentSchedule[[#Headers],[BEGINNING BALANCE]])=1,LoanAmount,INDEX(PaymentSchedule[ENDING BALANCE],ROW()-ROW(PaymentSchedule[[#Headers],[BEGINNING BALANCE]])-1)),"")</f>
        <v>161710277.055333</v>
      </c>
      <c r="E184" s="22">
        <f>IF(PaymentSchedule[[#This Row],[PMT NO]]&lt;&gt;"",ScheduledPayment,"")</f>
        <v>2277234.34564384</v>
      </c>
      <c r="F18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4" s="22">
        <f>IF(PaymentSchedule[[#This Row],[PMT NO]]&lt;&gt;"",PaymentSchedule[[#This Row],[TOTAL PAYMENT]]-PaymentSchedule[[#This Row],[INTEREST]],"")</f>
        <v>2155951.63785234</v>
      </c>
      <c r="I184" s="22">
        <f>IF(PaymentSchedule[[#This Row],[PMT NO]]&lt;&gt;"",PaymentSchedule[[#This Row],[BEGINNING BALANCE]]*(InterestRate/PaymentsPerYear),"")</f>
        <v>121282.7077915</v>
      </c>
      <c r="J18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159554325.417481</v>
      </c>
      <c r="K184" s="22">
        <f ca="1">IF(PaymentSchedule[[#This Row],[PMT NO]]&lt;&gt;"",SUM(INDEX(PaymentSchedule[INTEREST],1,1):PaymentSchedule[[#This Row],[INTEREST]]),"")</f>
        <v>42129695.4856453</v>
      </c>
    </row>
    <row r="185" spans="2:11">
      <c r="B185" s="23">
        <f>IF(LoanIsGood,IF(ROW()-ROW(PaymentSchedule[[#Headers],[PMT NO]])&gt;ScheduledNumberOfPayments,"",ROW()-ROW(PaymentSchedule[[#Headers],[PMT NO]])),"")</f>
        <v>169</v>
      </c>
      <c r="C185" s="21">
        <f>IF(PaymentSchedule[[#This Row],[PMT NO]]&lt;&gt;"",EOMONTH(LoanStartDate,ROW(PaymentSchedule[[#This Row],[PMT NO]])-ROW(PaymentSchedule[[#Headers],[PMT NO]])-2)+DAY(LoanStartDate),"")</f>
        <v>51502</v>
      </c>
      <c r="D185" s="22">
        <f>IF(PaymentSchedule[[#This Row],[PMT NO]]&lt;&gt;"",IF(ROW()-ROW(PaymentSchedule[[#Headers],[BEGINNING BALANCE]])=1,LoanAmount,INDEX(PaymentSchedule[ENDING BALANCE],ROW()-ROW(PaymentSchedule[[#Headers],[BEGINNING BALANCE]])-1)),"")</f>
        <v>159554325.417481</v>
      </c>
      <c r="E185" s="22">
        <f>IF(PaymentSchedule[[#This Row],[PMT NO]]&lt;&gt;"",ScheduledPayment,"")</f>
        <v>2277234.34564384</v>
      </c>
      <c r="F18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5" s="22">
        <f>IF(PaymentSchedule[[#This Row],[PMT NO]]&lt;&gt;"",PaymentSchedule[[#This Row],[TOTAL PAYMENT]]-PaymentSchedule[[#This Row],[INTEREST]],"")</f>
        <v>2157568.60158073</v>
      </c>
      <c r="I185" s="22">
        <f>IF(PaymentSchedule[[#This Row],[PMT NO]]&lt;&gt;"",PaymentSchedule[[#This Row],[BEGINNING BALANCE]]*(InterestRate/PaymentsPerYear),"")</f>
        <v>119665.74406311</v>
      </c>
      <c r="J18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157396756.8159</v>
      </c>
      <c r="K185" s="22">
        <f ca="1">IF(PaymentSchedule[[#This Row],[PMT NO]]&lt;&gt;"",SUM(INDEX(PaymentSchedule[INTEREST],1,1):PaymentSchedule[[#This Row],[INTEREST]]),"")</f>
        <v>42249361.2297084</v>
      </c>
    </row>
    <row r="186" spans="2:11">
      <c r="B186" s="23">
        <f>IF(LoanIsGood,IF(ROW()-ROW(PaymentSchedule[[#Headers],[PMT NO]])&gt;ScheduledNumberOfPayments,"",ROW()-ROW(PaymentSchedule[[#Headers],[PMT NO]])),"")</f>
        <v>170</v>
      </c>
      <c r="C186" s="21">
        <f>IF(PaymentSchedule[[#This Row],[PMT NO]]&lt;&gt;"",EOMONTH(LoanStartDate,ROW(PaymentSchedule[[#This Row],[PMT NO]])-ROW(PaymentSchedule[[#Headers],[PMT NO]])-2)+DAY(LoanStartDate),"")</f>
        <v>51533</v>
      </c>
      <c r="D186" s="22">
        <f>IF(PaymentSchedule[[#This Row],[PMT NO]]&lt;&gt;"",IF(ROW()-ROW(PaymentSchedule[[#Headers],[BEGINNING BALANCE]])=1,LoanAmount,INDEX(PaymentSchedule[ENDING BALANCE],ROW()-ROW(PaymentSchedule[[#Headers],[BEGINNING BALANCE]])-1)),"")</f>
        <v>157396756.8159</v>
      </c>
      <c r="E186" s="22">
        <f>IF(PaymentSchedule[[#This Row],[PMT NO]]&lt;&gt;"",ScheduledPayment,"")</f>
        <v>2277234.34564384</v>
      </c>
      <c r="F18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6" s="22">
        <f>IF(PaymentSchedule[[#This Row],[PMT NO]]&lt;&gt;"",PaymentSchedule[[#This Row],[TOTAL PAYMENT]]-PaymentSchedule[[#This Row],[INTEREST]],"")</f>
        <v>2159186.77803191</v>
      </c>
      <c r="I186" s="22">
        <f>IF(PaymentSchedule[[#This Row],[PMT NO]]&lt;&gt;"",PaymentSchedule[[#This Row],[BEGINNING BALANCE]]*(InterestRate/PaymentsPerYear),"")</f>
        <v>118047.567611925</v>
      </c>
      <c r="J18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155237570.037868</v>
      </c>
      <c r="K186" s="22">
        <f ca="1">IF(PaymentSchedule[[#This Row],[PMT NO]]&lt;&gt;"",SUM(INDEX(PaymentSchedule[INTEREST],1,1):PaymentSchedule[[#This Row],[INTEREST]]),"")</f>
        <v>42367408.7973203</v>
      </c>
    </row>
    <row r="187" spans="2:11">
      <c r="B187" s="23">
        <f>IF(LoanIsGood,IF(ROW()-ROW(PaymentSchedule[[#Headers],[PMT NO]])&gt;ScheduledNumberOfPayments,"",ROW()-ROW(PaymentSchedule[[#Headers],[PMT NO]])),"")</f>
        <v>171</v>
      </c>
      <c r="C187" s="21">
        <f>IF(PaymentSchedule[[#This Row],[PMT NO]]&lt;&gt;"",EOMONTH(LoanStartDate,ROW(PaymentSchedule[[#This Row],[PMT NO]])-ROW(PaymentSchedule[[#Headers],[PMT NO]])-2)+DAY(LoanStartDate),"")</f>
        <v>51561</v>
      </c>
      <c r="D187" s="22">
        <f>IF(PaymentSchedule[[#This Row],[PMT NO]]&lt;&gt;"",IF(ROW()-ROW(PaymentSchedule[[#Headers],[BEGINNING BALANCE]])=1,LoanAmount,INDEX(PaymentSchedule[ENDING BALANCE],ROW()-ROW(PaymentSchedule[[#Headers],[BEGINNING BALANCE]])-1)),"")</f>
        <v>155237570.037868</v>
      </c>
      <c r="E187" s="22">
        <f>IF(PaymentSchedule[[#This Row],[PMT NO]]&lt;&gt;"",ScheduledPayment,"")</f>
        <v>2277234.34564384</v>
      </c>
      <c r="F18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7" s="22">
        <f>IF(PaymentSchedule[[#This Row],[PMT NO]]&lt;&gt;"",PaymentSchedule[[#This Row],[TOTAL PAYMENT]]-PaymentSchedule[[#This Row],[INTEREST]],"")</f>
        <v>2160806.16811544</v>
      </c>
      <c r="I187" s="22">
        <f>IF(PaymentSchedule[[#This Row],[PMT NO]]&lt;&gt;"",PaymentSchedule[[#This Row],[BEGINNING BALANCE]]*(InterestRate/PaymentsPerYear),"")</f>
        <v>116428.177528401</v>
      </c>
      <c r="J18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153076763.869753</v>
      </c>
      <c r="K187" s="22">
        <f ca="1">IF(PaymentSchedule[[#This Row],[PMT NO]]&lt;&gt;"",SUM(INDEX(PaymentSchedule[INTEREST],1,1):PaymentSchedule[[#This Row],[INTEREST]]),"")</f>
        <v>42483836.9748487</v>
      </c>
    </row>
    <row r="188" spans="2:11">
      <c r="B188" s="23">
        <f>IF(LoanIsGood,IF(ROW()-ROW(PaymentSchedule[[#Headers],[PMT NO]])&gt;ScheduledNumberOfPayments,"",ROW()-ROW(PaymentSchedule[[#Headers],[PMT NO]])),"")</f>
        <v>172</v>
      </c>
      <c r="C188" s="21">
        <f>IF(PaymentSchedule[[#This Row],[PMT NO]]&lt;&gt;"",EOMONTH(LoanStartDate,ROW(PaymentSchedule[[#This Row],[PMT NO]])-ROW(PaymentSchedule[[#Headers],[PMT NO]])-2)+DAY(LoanStartDate),"")</f>
        <v>51592</v>
      </c>
      <c r="D188" s="22">
        <f>IF(PaymentSchedule[[#This Row],[PMT NO]]&lt;&gt;"",IF(ROW()-ROW(PaymentSchedule[[#Headers],[BEGINNING BALANCE]])=1,LoanAmount,INDEX(PaymentSchedule[ENDING BALANCE],ROW()-ROW(PaymentSchedule[[#Headers],[BEGINNING BALANCE]])-1)),"")</f>
        <v>153076763.869753</v>
      </c>
      <c r="E188" s="22">
        <f>IF(PaymentSchedule[[#This Row],[PMT NO]]&lt;&gt;"",ScheduledPayment,"")</f>
        <v>2277234.34564384</v>
      </c>
      <c r="F18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8" s="22">
        <f>IF(PaymentSchedule[[#This Row],[PMT NO]]&lt;&gt;"",PaymentSchedule[[#This Row],[TOTAL PAYMENT]]-PaymentSchedule[[#This Row],[INTEREST]],"")</f>
        <v>2162426.77274152</v>
      </c>
      <c r="I188" s="22">
        <f>IF(PaymentSchedule[[#This Row],[PMT NO]]&lt;&gt;"",PaymentSchedule[[#This Row],[BEGINNING BALANCE]]*(InterestRate/PaymentsPerYear),"")</f>
        <v>114807.572902314</v>
      </c>
      <c r="J18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150914337.097011</v>
      </c>
      <c r="K188" s="22">
        <f ca="1">IF(PaymentSchedule[[#This Row],[PMT NO]]&lt;&gt;"",SUM(INDEX(PaymentSchedule[INTEREST],1,1):PaymentSchedule[[#This Row],[INTEREST]]),"")</f>
        <v>42598644.547751</v>
      </c>
    </row>
    <row r="189" spans="2:11">
      <c r="B189" s="23">
        <f>IF(LoanIsGood,IF(ROW()-ROW(PaymentSchedule[[#Headers],[PMT NO]])&gt;ScheduledNumberOfPayments,"",ROW()-ROW(PaymentSchedule[[#Headers],[PMT NO]])),"")</f>
        <v>173</v>
      </c>
      <c r="C189" s="21">
        <f>IF(PaymentSchedule[[#This Row],[PMT NO]]&lt;&gt;"",EOMONTH(LoanStartDate,ROW(PaymentSchedule[[#This Row],[PMT NO]])-ROW(PaymentSchedule[[#Headers],[PMT NO]])-2)+DAY(LoanStartDate),"")</f>
        <v>51622</v>
      </c>
      <c r="D189" s="22">
        <f>IF(PaymentSchedule[[#This Row],[PMT NO]]&lt;&gt;"",IF(ROW()-ROW(PaymentSchedule[[#Headers],[BEGINNING BALANCE]])=1,LoanAmount,INDEX(PaymentSchedule[ENDING BALANCE],ROW()-ROW(PaymentSchedule[[#Headers],[BEGINNING BALANCE]])-1)),"")</f>
        <v>150914337.097011</v>
      </c>
      <c r="E189" s="22">
        <f>IF(PaymentSchedule[[#This Row],[PMT NO]]&lt;&gt;"",ScheduledPayment,"")</f>
        <v>2277234.34564384</v>
      </c>
      <c r="F18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89" s="22">
        <f>IF(PaymentSchedule[[#This Row],[PMT NO]]&lt;&gt;"",PaymentSchedule[[#This Row],[TOTAL PAYMENT]]-PaymentSchedule[[#This Row],[INTEREST]],"")</f>
        <v>2164048.59282108</v>
      </c>
      <c r="I189" s="22">
        <f>IF(PaymentSchedule[[#This Row],[PMT NO]]&lt;&gt;"",PaymentSchedule[[#This Row],[BEGINNING BALANCE]]*(InterestRate/PaymentsPerYear),"")</f>
        <v>113185.752822758</v>
      </c>
      <c r="J18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148750288.50419</v>
      </c>
      <c r="K189" s="22">
        <f ca="1">IF(PaymentSchedule[[#This Row],[PMT NO]]&lt;&gt;"",SUM(INDEX(PaymentSchedule[INTEREST],1,1):PaymentSchedule[[#This Row],[INTEREST]]),"")</f>
        <v>42711830.3005738</v>
      </c>
    </row>
    <row r="190" spans="2:11">
      <c r="B190" s="23">
        <f>IF(LoanIsGood,IF(ROW()-ROW(PaymentSchedule[[#Headers],[PMT NO]])&gt;ScheduledNumberOfPayments,"",ROW()-ROW(PaymentSchedule[[#Headers],[PMT NO]])),"")</f>
        <v>174</v>
      </c>
      <c r="C190" s="21">
        <f>IF(PaymentSchedule[[#This Row],[PMT NO]]&lt;&gt;"",EOMONTH(LoanStartDate,ROW(PaymentSchedule[[#This Row],[PMT NO]])-ROW(PaymentSchedule[[#Headers],[PMT NO]])-2)+DAY(LoanStartDate),"")</f>
        <v>51653</v>
      </c>
      <c r="D190" s="22">
        <f>IF(PaymentSchedule[[#This Row],[PMT NO]]&lt;&gt;"",IF(ROW()-ROW(PaymentSchedule[[#Headers],[BEGINNING BALANCE]])=1,LoanAmount,INDEX(PaymentSchedule[ENDING BALANCE],ROW()-ROW(PaymentSchedule[[#Headers],[BEGINNING BALANCE]])-1)),"")</f>
        <v>148750288.50419</v>
      </c>
      <c r="E190" s="22">
        <f>IF(PaymentSchedule[[#This Row],[PMT NO]]&lt;&gt;"",ScheduledPayment,"")</f>
        <v>2277234.34564384</v>
      </c>
      <c r="F19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0" s="22">
        <f>IF(PaymentSchedule[[#This Row],[PMT NO]]&lt;&gt;"",PaymentSchedule[[#This Row],[TOTAL PAYMENT]]-PaymentSchedule[[#This Row],[INTEREST]],"")</f>
        <v>2165671.62926569</v>
      </c>
      <c r="I190" s="22">
        <f>IF(PaymentSchedule[[#This Row],[PMT NO]]&lt;&gt;"",PaymentSchedule[[#This Row],[BEGINNING BALANCE]]*(InterestRate/PaymentsPerYear),"")</f>
        <v>111562.716378142</v>
      </c>
      <c r="J19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146584616.874924</v>
      </c>
      <c r="K190" s="22">
        <f ca="1">IF(PaymentSchedule[[#This Row],[PMT NO]]&lt;&gt;"",SUM(INDEX(PaymentSchedule[INTEREST],1,1):PaymentSchedule[[#This Row],[INTEREST]]),"")</f>
        <v>42823393.0169519</v>
      </c>
    </row>
    <row r="191" spans="2:11">
      <c r="B191" s="23">
        <f>IF(LoanIsGood,IF(ROW()-ROW(PaymentSchedule[[#Headers],[PMT NO]])&gt;ScheduledNumberOfPayments,"",ROW()-ROW(PaymentSchedule[[#Headers],[PMT NO]])),"")</f>
        <v>175</v>
      </c>
      <c r="C191" s="21">
        <f>IF(PaymentSchedule[[#This Row],[PMT NO]]&lt;&gt;"",EOMONTH(LoanStartDate,ROW(PaymentSchedule[[#This Row],[PMT NO]])-ROW(PaymentSchedule[[#Headers],[PMT NO]])-2)+DAY(LoanStartDate),"")</f>
        <v>51683</v>
      </c>
      <c r="D191" s="22">
        <f>IF(PaymentSchedule[[#This Row],[PMT NO]]&lt;&gt;"",IF(ROW()-ROW(PaymentSchedule[[#Headers],[BEGINNING BALANCE]])=1,LoanAmount,INDEX(PaymentSchedule[ENDING BALANCE],ROW()-ROW(PaymentSchedule[[#Headers],[BEGINNING BALANCE]])-1)),"")</f>
        <v>146584616.874924</v>
      </c>
      <c r="E191" s="22">
        <f>IF(PaymentSchedule[[#This Row],[PMT NO]]&lt;&gt;"",ScheduledPayment,"")</f>
        <v>2277234.34564384</v>
      </c>
      <c r="F19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1" s="22">
        <f>IF(PaymentSchedule[[#This Row],[PMT NO]]&lt;&gt;"",PaymentSchedule[[#This Row],[TOTAL PAYMENT]]-PaymentSchedule[[#This Row],[INTEREST]],"")</f>
        <v>2167295.88298764</v>
      </c>
      <c r="I191" s="22">
        <f>IF(PaymentSchedule[[#This Row],[PMT NO]]&lt;&gt;"",PaymentSchedule[[#This Row],[BEGINNING BALANCE]]*(InterestRate/PaymentsPerYear),"")</f>
        <v>109938.462656193</v>
      </c>
      <c r="J19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144417320.991937</v>
      </c>
      <c r="K191" s="22">
        <f ca="1">IF(PaymentSchedule[[#This Row],[PMT NO]]&lt;&gt;"",SUM(INDEX(PaymentSchedule[INTEREST],1,1):PaymentSchedule[[#This Row],[INTEREST]]),"")</f>
        <v>42933331.4796081</v>
      </c>
    </row>
    <row r="192" spans="2:11">
      <c r="B192" s="23">
        <f>IF(LoanIsGood,IF(ROW()-ROW(PaymentSchedule[[#Headers],[PMT NO]])&gt;ScheduledNumberOfPayments,"",ROW()-ROW(PaymentSchedule[[#Headers],[PMT NO]])),"")</f>
        <v>176</v>
      </c>
      <c r="C192" s="21">
        <f>IF(PaymentSchedule[[#This Row],[PMT NO]]&lt;&gt;"",EOMONTH(LoanStartDate,ROW(PaymentSchedule[[#This Row],[PMT NO]])-ROW(PaymentSchedule[[#Headers],[PMT NO]])-2)+DAY(LoanStartDate),"")</f>
        <v>51714</v>
      </c>
      <c r="D192" s="22">
        <f>IF(PaymentSchedule[[#This Row],[PMT NO]]&lt;&gt;"",IF(ROW()-ROW(PaymentSchedule[[#Headers],[BEGINNING BALANCE]])=1,LoanAmount,INDEX(PaymentSchedule[ENDING BALANCE],ROW()-ROW(PaymentSchedule[[#Headers],[BEGINNING BALANCE]])-1)),"")</f>
        <v>144417320.991937</v>
      </c>
      <c r="E192" s="22">
        <f>IF(PaymentSchedule[[#This Row],[PMT NO]]&lt;&gt;"",ScheduledPayment,"")</f>
        <v>2277234.34564384</v>
      </c>
      <c r="F19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2" s="22">
        <f>IF(PaymentSchedule[[#This Row],[PMT NO]]&lt;&gt;"",PaymentSchedule[[#This Row],[TOTAL PAYMENT]]-PaymentSchedule[[#This Row],[INTEREST]],"")</f>
        <v>2168921.35489989</v>
      </c>
      <c r="I192" s="22">
        <f>IF(PaymentSchedule[[#This Row],[PMT NO]]&lt;&gt;"",PaymentSchedule[[#This Row],[BEGINNING BALANCE]]*(InterestRate/PaymentsPerYear),"")</f>
        <v>108312.990743952</v>
      </c>
      <c r="J19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142248399.637037</v>
      </c>
      <c r="K192" s="22">
        <f ca="1">IF(PaymentSchedule[[#This Row],[PMT NO]]&lt;&gt;"",SUM(INDEX(PaymentSchedule[INTEREST],1,1):PaymentSchedule[[#This Row],[INTEREST]]),"")</f>
        <v>43041644.4703521</v>
      </c>
    </row>
    <row r="193" spans="2:11">
      <c r="B193" s="23">
        <f>IF(LoanIsGood,IF(ROW()-ROW(PaymentSchedule[[#Headers],[PMT NO]])&gt;ScheduledNumberOfPayments,"",ROW()-ROW(PaymentSchedule[[#Headers],[PMT NO]])),"")</f>
        <v>177</v>
      </c>
      <c r="C193" s="21">
        <f>IF(PaymentSchedule[[#This Row],[PMT NO]]&lt;&gt;"",EOMONTH(LoanStartDate,ROW(PaymentSchedule[[#This Row],[PMT NO]])-ROW(PaymentSchedule[[#Headers],[PMT NO]])-2)+DAY(LoanStartDate),"")</f>
        <v>51745</v>
      </c>
      <c r="D193" s="22">
        <f>IF(PaymentSchedule[[#This Row],[PMT NO]]&lt;&gt;"",IF(ROW()-ROW(PaymentSchedule[[#Headers],[BEGINNING BALANCE]])=1,LoanAmount,INDEX(PaymentSchedule[ENDING BALANCE],ROW()-ROW(PaymentSchedule[[#Headers],[BEGINNING BALANCE]])-1)),"")</f>
        <v>142248399.637037</v>
      </c>
      <c r="E193" s="22">
        <f>IF(PaymentSchedule[[#This Row],[PMT NO]]&lt;&gt;"",ScheduledPayment,"")</f>
        <v>2277234.34564384</v>
      </c>
      <c r="F19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3" s="22">
        <f>IF(PaymentSchedule[[#This Row],[PMT NO]]&lt;&gt;"",PaymentSchedule[[#This Row],[TOTAL PAYMENT]]-PaymentSchedule[[#This Row],[INTEREST]],"")</f>
        <v>2170548.04591606</v>
      </c>
      <c r="I193" s="22">
        <f>IF(PaymentSchedule[[#This Row],[PMT NO]]&lt;&gt;"",PaymentSchedule[[#This Row],[BEGINNING BALANCE]]*(InterestRate/PaymentsPerYear),"")</f>
        <v>106686.299727778</v>
      </c>
      <c r="J19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140077851.591121</v>
      </c>
      <c r="K193" s="22">
        <f ca="1">IF(PaymentSchedule[[#This Row],[PMT NO]]&lt;&gt;"",SUM(INDEX(PaymentSchedule[INTEREST],1,1):PaymentSchedule[[#This Row],[INTEREST]]),"")</f>
        <v>43148330.7700799</v>
      </c>
    </row>
    <row r="194" spans="2:11">
      <c r="B194" s="23">
        <f>IF(LoanIsGood,IF(ROW()-ROW(PaymentSchedule[[#Headers],[PMT NO]])&gt;ScheduledNumberOfPayments,"",ROW()-ROW(PaymentSchedule[[#Headers],[PMT NO]])),"")</f>
        <v>178</v>
      </c>
      <c r="C194" s="21">
        <f>IF(PaymentSchedule[[#This Row],[PMT NO]]&lt;&gt;"",EOMONTH(LoanStartDate,ROW(PaymentSchedule[[#This Row],[PMT NO]])-ROW(PaymentSchedule[[#Headers],[PMT NO]])-2)+DAY(LoanStartDate),"")</f>
        <v>51775</v>
      </c>
      <c r="D194" s="22">
        <f>IF(PaymentSchedule[[#This Row],[PMT NO]]&lt;&gt;"",IF(ROW()-ROW(PaymentSchedule[[#Headers],[BEGINNING BALANCE]])=1,LoanAmount,INDEX(PaymentSchedule[ENDING BALANCE],ROW()-ROW(PaymentSchedule[[#Headers],[BEGINNING BALANCE]])-1)),"")</f>
        <v>140077851.591121</v>
      </c>
      <c r="E194" s="22">
        <f>IF(PaymentSchedule[[#This Row],[PMT NO]]&lt;&gt;"",ScheduledPayment,"")</f>
        <v>2277234.34564384</v>
      </c>
      <c r="F19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4" s="22">
        <f>IF(PaymentSchedule[[#This Row],[PMT NO]]&lt;&gt;"",PaymentSchedule[[#This Row],[TOTAL PAYMENT]]-PaymentSchedule[[#This Row],[INTEREST]],"")</f>
        <v>2172175.9569505</v>
      </c>
      <c r="I194" s="22">
        <f>IF(PaymentSchedule[[#This Row],[PMT NO]]&lt;&gt;"",PaymentSchedule[[#This Row],[BEGINNING BALANCE]]*(InterestRate/PaymentsPerYear),"")</f>
        <v>105058.388693341</v>
      </c>
      <c r="J19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137905675.63417</v>
      </c>
      <c r="K194" s="22">
        <f ca="1">IF(PaymentSchedule[[#This Row],[PMT NO]]&lt;&gt;"",SUM(INDEX(PaymentSchedule[INTEREST],1,1):PaymentSchedule[[#This Row],[INTEREST]]),"")</f>
        <v>43253389.1587732</v>
      </c>
    </row>
    <row r="195" spans="2:11">
      <c r="B195" s="23">
        <f>IF(LoanIsGood,IF(ROW()-ROW(PaymentSchedule[[#Headers],[PMT NO]])&gt;ScheduledNumberOfPayments,"",ROW()-ROW(PaymentSchedule[[#Headers],[PMT NO]])),"")</f>
        <v>179</v>
      </c>
      <c r="C195" s="21">
        <f>IF(PaymentSchedule[[#This Row],[PMT NO]]&lt;&gt;"",EOMONTH(LoanStartDate,ROW(PaymentSchedule[[#This Row],[PMT NO]])-ROW(PaymentSchedule[[#Headers],[PMT NO]])-2)+DAY(LoanStartDate),"")</f>
        <v>51806</v>
      </c>
      <c r="D195" s="22">
        <f>IF(PaymentSchedule[[#This Row],[PMT NO]]&lt;&gt;"",IF(ROW()-ROW(PaymentSchedule[[#Headers],[BEGINNING BALANCE]])=1,LoanAmount,INDEX(PaymentSchedule[ENDING BALANCE],ROW()-ROW(PaymentSchedule[[#Headers],[BEGINNING BALANCE]])-1)),"")</f>
        <v>137905675.63417</v>
      </c>
      <c r="E195" s="22">
        <f>IF(PaymentSchedule[[#This Row],[PMT NO]]&lt;&gt;"",ScheduledPayment,"")</f>
        <v>2277234.34564384</v>
      </c>
      <c r="F19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5" s="22">
        <f>IF(PaymentSchedule[[#This Row],[PMT NO]]&lt;&gt;"",PaymentSchedule[[#This Row],[TOTAL PAYMENT]]-PaymentSchedule[[#This Row],[INTEREST]],"")</f>
        <v>2173805.08891821</v>
      </c>
      <c r="I195" s="22">
        <f>IF(PaymentSchedule[[#This Row],[PMT NO]]&lt;&gt;"",PaymentSchedule[[#This Row],[BEGINNING BALANCE]]*(InterestRate/PaymentsPerYear),"")</f>
        <v>103429.256725628</v>
      </c>
      <c r="J19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135731870.545252</v>
      </c>
      <c r="K195" s="22">
        <f ca="1">IF(PaymentSchedule[[#This Row],[PMT NO]]&lt;&gt;"",SUM(INDEX(PaymentSchedule[INTEREST],1,1):PaymentSchedule[[#This Row],[INTEREST]]),"")</f>
        <v>43356818.4154988</v>
      </c>
    </row>
    <row r="196" spans="2:11">
      <c r="B196" s="23">
        <f>IF(LoanIsGood,IF(ROW()-ROW(PaymentSchedule[[#Headers],[PMT NO]])&gt;ScheduledNumberOfPayments,"",ROW()-ROW(PaymentSchedule[[#Headers],[PMT NO]])),"")</f>
        <v>180</v>
      </c>
      <c r="C196" s="21">
        <f>IF(PaymentSchedule[[#This Row],[PMT NO]]&lt;&gt;"",EOMONTH(LoanStartDate,ROW(PaymentSchedule[[#This Row],[PMT NO]])-ROW(PaymentSchedule[[#Headers],[PMT NO]])-2)+DAY(LoanStartDate),"")</f>
        <v>51836</v>
      </c>
      <c r="D196" s="22">
        <f>IF(PaymentSchedule[[#This Row],[PMT NO]]&lt;&gt;"",IF(ROW()-ROW(PaymentSchedule[[#Headers],[BEGINNING BALANCE]])=1,LoanAmount,INDEX(PaymentSchedule[ENDING BALANCE],ROW()-ROW(PaymentSchedule[[#Headers],[BEGINNING BALANCE]])-1)),"")</f>
        <v>135731870.545252</v>
      </c>
      <c r="E196" s="22">
        <f>IF(PaymentSchedule[[#This Row],[PMT NO]]&lt;&gt;"",ScheduledPayment,"")</f>
        <v>2277234.34564384</v>
      </c>
      <c r="F19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6" s="22">
        <f>IF(PaymentSchedule[[#This Row],[PMT NO]]&lt;&gt;"",PaymentSchedule[[#This Row],[TOTAL PAYMENT]]-PaymentSchedule[[#This Row],[INTEREST]],"")</f>
        <v>2175435.4427349</v>
      </c>
      <c r="I196" s="22">
        <f>IF(PaymentSchedule[[#This Row],[PMT NO]]&lt;&gt;"",PaymentSchedule[[#This Row],[BEGINNING BALANCE]]*(InterestRate/PaymentsPerYear),"")</f>
        <v>101798.902908939</v>
      </c>
      <c r="J19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133556435.102517</v>
      </c>
      <c r="K196" s="22">
        <f ca="1">IF(PaymentSchedule[[#This Row],[PMT NO]]&lt;&gt;"",SUM(INDEX(PaymentSchedule[INTEREST],1,1):PaymentSchedule[[#This Row],[INTEREST]]),"")</f>
        <v>43458617.3184078</v>
      </c>
    </row>
    <row r="197" spans="2:11">
      <c r="B197" s="23">
        <f>IF(LoanIsGood,IF(ROW()-ROW(PaymentSchedule[[#Headers],[PMT NO]])&gt;ScheduledNumberOfPayments,"",ROW()-ROW(PaymentSchedule[[#Headers],[PMT NO]])),"")</f>
        <v>181</v>
      </c>
      <c r="C197" s="21">
        <f>IF(PaymentSchedule[[#This Row],[PMT NO]]&lt;&gt;"",EOMONTH(LoanStartDate,ROW(PaymentSchedule[[#This Row],[PMT NO]])-ROW(PaymentSchedule[[#Headers],[PMT NO]])-2)+DAY(LoanStartDate),"")</f>
        <v>51867</v>
      </c>
      <c r="D197" s="22">
        <f>IF(PaymentSchedule[[#This Row],[PMT NO]]&lt;&gt;"",IF(ROW()-ROW(PaymentSchedule[[#Headers],[BEGINNING BALANCE]])=1,LoanAmount,INDEX(PaymentSchedule[ENDING BALANCE],ROW()-ROW(PaymentSchedule[[#Headers],[BEGINNING BALANCE]])-1)),"")</f>
        <v>133556435.102517</v>
      </c>
      <c r="E197" s="22">
        <f>IF(PaymentSchedule[[#This Row],[PMT NO]]&lt;&gt;"",ScheduledPayment,"")</f>
        <v>2277234.34564384</v>
      </c>
      <c r="F19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7" s="22">
        <f>IF(PaymentSchedule[[#This Row],[PMT NO]]&lt;&gt;"",PaymentSchedule[[#This Row],[TOTAL PAYMENT]]-PaymentSchedule[[#This Row],[INTEREST]],"")</f>
        <v>2177067.01931695</v>
      </c>
      <c r="I197" s="22">
        <f>IF(PaymentSchedule[[#This Row],[PMT NO]]&lt;&gt;"",PaymentSchedule[[#This Row],[BEGINNING BALANCE]]*(InterestRate/PaymentsPerYear),"")</f>
        <v>100167.326326888</v>
      </c>
      <c r="J19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131379368.0832</v>
      </c>
      <c r="K197" s="22">
        <f ca="1">IF(PaymentSchedule[[#This Row],[PMT NO]]&lt;&gt;"",SUM(INDEX(PaymentSchedule[INTEREST],1,1):PaymentSchedule[[#This Row],[INTEREST]]),"")</f>
        <v>43558784.6447346</v>
      </c>
    </row>
    <row r="198" spans="2:11">
      <c r="B198" s="23">
        <f>IF(LoanIsGood,IF(ROW()-ROW(PaymentSchedule[[#Headers],[PMT NO]])&gt;ScheduledNumberOfPayments,"",ROW()-ROW(PaymentSchedule[[#Headers],[PMT NO]])),"")</f>
        <v>182</v>
      </c>
      <c r="C198" s="21">
        <f>IF(PaymentSchedule[[#This Row],[PMT NO]]&lt;&gt;"",EOMONTH(LoanStartDate,ROW(PaymentSchedule[[#This Row],[PMT NO]])-ROW(PaymentSchedule[[#Headers],[PMT NO]])-2)+DAY(LoanStartDate),"")</f>
        <v>51898</v>
      </c>
      <c r="D198" s="22">
        <f>IF(PaymentSchedule[[#This Row],[PMT NO]]&lt;&gt;"",IF(ROW()-ROW(PaymentSchedule[[#Headers],[BEGINNING BALANCE]])=1,LoanAmount,INDEX(PaymentSchedule[ENDING BALANCE],ROW()-ROW(PaymentSchedule[[#Headers],[BEGINNING BALANCE]])-1)),"")</f>
        <v>131379368.0832</v>
      </c>
      <c r="E198" s="22">
        <f>IF(PaymentSchedule[[#This Row],[PMT NO]]&lt;&gt;"",ScheduledPayment,"")</f>
        <v>2277234.34564384</v>
      </c>
      <c r="F19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8" s="22">
        <f>IF(PaymentSchedule[[#This Row],[PMT NO]]&lt;&gt;"",PaymentSchedule[[#This Row],[TOTAL PAYMENT]]-PaymentSchedule[[#This Row],[INTEREST]],"")</f>
        <v>2178699.81958144</v>
      </c>
      <c r="I198" s="22">
        <f>IF(PaymentSchedule[[#This Row],[PMT NO]]&lt;&gt;"",PaymentSchedule[[#This Row],[BEGINNING BALANCE]]*(InterestRate/PaymentsPerYear),"")</f>
        <v>98534.5260624001</v>
      </c>
      <c r="J19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129200668.263619</v>
      </c>
      <c r="K198" s="22">
        <f ca="1">IF(PaymentSchedule[[#This Row],[PMT NO]]&lt;&gt;"",SUM(INDEX(PaymentSchedule[INTEREST],1,1):PaymentSchedule[[#This Row],[INTEREST]]),"")</f>
        <v>43657319.170797</v>
      </c>
    </row>
    <row r="199" spans="2:11">
      <c r="B199" s="23">
        <f>IF(LoanIsGood,IF(ROW()-ROW(PaymentSchedule[[#Headers],[PMT NO]])&gt;ScheduledNumberOfPayments,"",ROW()-ROW(PaymentSchedule[[#Headers],[PMT NO]])),"")</f>
        <v>183</v>
      </c>
      <c r="C199" s="21">
        <f>IF(PaymentSchedule[[#This Row],[PMT NO]]&lt;&gt;"",EOMONTH(LoanStartDate,ROW(PaymentSchedule[[#This Row],[PMT NO]])-ROW(PaymentSchedule[[#Headers],[PMT NO]])-2)+DAY(LoanStartDate),"")</f>
        <v>51926</v>
      </c>
      <c r="D199" s="22">
        <f>IF(PaymentSchedule[[#This Row],[PMT NO]]&lt;&gt;"",IF(ROW()-ROW(PaymentSchedule[[#Headers],[BEGINNING BALANCE]])=1,LoanAmount,INDEX(PaymentSchedule[ENDING BALANCE],ROW()-ROW(PaymentSchedule[[#Headers],[BEGINNING BALANCE]])-1)),"")</f>
        <v>129200668.263619</v>
      </c>
      <c r="E199" s="22">
        <f>IF(PaymentSchedule[[#This Row],[PMT NO]]&lt;&gt;"",ScheduledPayment,"")</f>
        <v>2277234.34564384</v>
      </c>
      <c r="F19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199" s="22">
        <f>IF(PaymentSchedule[[#This Row],[PMT NO]]&lt;&gt;"",PaymentSchedule[[#This Row],[TOTAL PAYMENT]]-PaymentSchedule[[#This Row],[INTEREST]],"")</f>
        <v>2180333.84444612</v>
      </c>
      <c r="I199" s="22">
        <f>IF(PaymentSchedule[[#This Row],[PMT NO]]&lt;&gt;"",PaymentSchedule[[#This Row],[BEGINNING BALANCE]]*(InterestRate/PaymentsPerYear),"")</f>
        <v>96900.501197714</v>
      </c>
      <c r="J19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127020334.419173</v>
      </c>
      <c r="K199" s="22">
        <f ca="1">IF(PaymentSchedule[[#This Row],[PMT NO]]&lt;&gt;"",SUM(INDEX(PaymentSchedule[INTEREST],1,1):PaymentSchedule[[#This Row],[INTEREST]]),"")</f>
        <v>43754219.6719948</v>
      </c>
    </row>
    <row r="200" spans="2:11">
      <c r="B200" s="23">
        <f>IF(LoanIsGood,IF(ROW()-ROW(PaymentSchedule[[#Headers],[PMT NO]])&gt;ScheduledNumberOfPayments,"",ROW()-ROW(PaymentSchedule[[#Headers],[PMT NO]])),"")</f>
        <v>184</v>
      </c>
      <c r="C200" s="21">
        <f>IF(PaymentSchedule[[#This Row],[PMT NO]]&lt;&gt;"",EOMONTH(LoanStartDate,ROW(PaymentSchedule[[#This Row],[PMT NO]])-ROW(PaymentSchedule[[#Headers],[PMT NO]])-2)+DAY(LoanStartDate),"")</f>
        <v>51957</v>
      </c>
      <c r="D200" s="22">
        <f>IF(PaymentSchedule[[#This Row],[PMT NO]]&lt;&gt;"",IF(ROW()-ROW(PaymentSchedule[[#Headers],[BEGINNING BALANCE]])=1,LoanAmount,INDEX(PaymentSchedule[ENDING BALANCE],ROW()-ROW(PaymentSchedule[[#Headers],[BEGINNING BALANCE]])-1)),"")</f>
        <v>127020334.419173</v>
      </c>
      <c r="E200" s="22">
        <f>IF(PaymentSchedule[[#This Row],[PMT NO]]&lt;&gt;"",ScheduledPayment,"")</f>
        <v>2277234.34564384</v>
      </c>
      <c r="F20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0" s="22">
        <f>IF(PaymentSchedule[[#This Row],[PMT NO]]&lt;&gt;"",PaymentSchedule[[#This Row],[TOTAL PAYMENT]]-PaymentSchedule[[#This Row],[INTEREST]],"")</f>
        <v>2181969.09482946</v>
      </c>
      <c r="I200" s="22">
        <f>IF(PaymentSchedule[[#This Row],[PMT NO]]&lt;&gt;"",PaymentSchedule[[#This Row],[BEGINNING BALANCE]]*(InterestRate/PaymentsPerYear),"")</f>
        <v>95265.2508143794</v>
      </c>
      <c r="J20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124838365.324343</v>
      </c>
      <c r="K200" s="22">
        <f ca="1">IF(PaymentSchedule[[#This Row],[PMT NO]]&lt;&gt;"",SUM(INDEX(PaymentSchedule[INTEREST],1,1):PaymentSchedule[[#This Row],[INTEREST]]),"")</f>
        <v>43849484.9228091</v>
      </c>
    </row>
    <row r="201" spans="2:11">
      <c r="B201" s="23">
        <f>IF(LoanIsGood,IF(ROW()-ROW(PaymentSchedule[[#Headers],[PMT NO]])&gt;ScheduledNumberOfPayments,"",ROW()-ROW(PaymentSchedule[[#Headers],[PMT NO]])),"")</f>
        <v>185</v>
      </c>
      <c r="C201" s="21">
        <f>IF(PaymentSchedule[[#This Row],[PMT NO]]&lt;&gt;"",EOMONTH(LoanStartDate,ROW(PaymentSchedule[[#This Row],[PMT NO]])-ROW(PaymentSchedule[[#Headers],[PMT NO]])-2)+DAY(LoanStartDate),"")</f>
        <v>51987</v>
      </c>
      <c r="D201" s="22">
        <f>IF(PaymentSchedule[[#This Row],[PMT NO]]&lt;&gt;"",IF(ROW()-ROW(PaymentSchedule[[#Headers],[BEGINNING BALANCE]])=1,LoanAmount,INDEX(PaymentSchedule[ENDING BALANCE],ROW()-ROW(PaymentSchedule[[#Headers],[BEGINNING BALANCE]])-1)),"")</f>
        <v>124838365.324343</v>
      </c>
      <c r="E201" s="22">
        <f>IF(PaymentSchedule[[#This Row],[PMT NO]]&lt;&gt;"",ScheduledPayment,"")</f>
        <v>2277234.34564384</v>
      </c>
      <c r="F20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1" s="22">
        <f>IF(PaymentSchedule[[#This Row],[PMT NO]]&lt;&gt;"",PaymentSchedule[[#This Row],[TOTAL PAYMENT]]-PaymentSchedule[[#This Row],[INTEREST]],"")</f>
        <v>2183605.57165058</v>
      </c>
      <c r="I201" s="22">
        <f>IF(PaymentSchedule[[#This Row],[PMT NO]]&lt;&gt;"",PaymentSchedule[[#This Row],[BEGINNING BALANCE]]*(InterestRate/PaymentsPerYear),"")</f>
        <v>93628.7739932573</v>
      </c>
      <c r="J20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122654759.752693</v>
      </c>
      <c r="K201" s="22">
        <f ca="1">IF(PaymentSchedule[[#This Row],[PMT NO]]&lt;&gt;"",SUM(INDEX(PaymentSchedule[INTEREST],1,1):PaymentSchedule[[#This Row],[INTEREST]]),"")</f>
        <v>43943113.6968024</v>
      </c>
    </row>
    <row r="202" spans="2:11">
      <c r="B202" s="23">
        <f>IF(LoanIsGood,IF(ROW()-ROW(PaymentSchedule[[#Headers],[PMT NO]])&gt;ScheduledNumberOfPayments,"",ROW()-ROW(PaymentSchedule[[#Headers],[PMT NO]])),"")</f>
        <v>186</v>
      </c>
      <c r="C202" s="21">
        <f>IF(PaymentSchedule[[#This Row],[PMT NO]]&lt;&gt;"",EOMONTH(LoanStartDate,ROW(PaymentSchedule[[#This Row],[PMT NO]])-ROW(PaymentSchedule[[#Headers],[PMT NO]])-2)+DAY(LoanStartDate),"")</f>
        <v>52018</v>
      </c>
      <c r="D202" s="22">
        <f>IF(PaymentSchedule[[#This Row],[PMT NO]]&lt;&gt;"",IF(ROW()-ROW(PaymentSchedule[[#Headers],[BEGINNING BALANCE]])=1,LoanAmount,INDEX(PaymentSchedule[ENDING BALANCE],ROW()-ROW(PaymentSchedule[[#Headers],[BEGINNING BALANCE]])-1)),"")</f>
        <v>122654759.752693</v>
      </c>
      <c r="E202" s="22">
        <f>IF(PaymentSchedule[[#This Row],[PMT NO]]&lt;&gt;"",ScheduledPayment,"")</f>
        <v>2277234.34564384</v>
      </c>
      <c r="F20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2" s="22">
        <f>IF(PaymentSchedule[[#This Row],[PMT NO]]&lt;&gt;"",PaymentSchedule[[#This Row],[TOTAL PAYMENT]]-PaymentSchedule[[#This Row],[INTEREST]],"")</f>
        <v>2185243.27582932</v>
      </c>
      <c r="I202" s="22">
        <f>IF(PaymentSchedule[[#This Row],[PMT NO]]&lt;&gt;"",PaymentSchedule[[#This Row],[BEGINNING BALANCE]]*(InterestRate/PaymentsPerYear),"")</f>
        <v>91991.0698145194</v>
      </c>
      <c r="J20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120469516.476863</v>
      </c>
      <c r="K202" s="22">
        <f ca="1">IF(PaymentSchedule[[#This Row],[PMT NO]]&lt;&gt;"",SUM(INDEX(PaymentSchedule[INTEREST],1,1):PaymentSchedule[[#This Row],[INTEREST]]),"")</f>
        <v>44035104.7666169</v>
      </c>
    </row>
    <row r="203" spans="2:11">
      <c r="B203" s="23">
        <f>IF(LoanIsGood,IF(ROW()-ROW(PaymentSchedule[[#Headers],[PMT NO]])&gt;ScheduledNumberOfPayments,"",ROW()-ROW(PaymentSchedule[[#Headers],[PMT NO]])),"")</f>
        <v>187</v>
      </c>
      <c r="C203" s="21">
        <f>IF(PaymentSchedule[[#This Row],[PMT NO]]&lt;&gt;"",EOMONTH(LoanStartDate,ROW(PaymentSchedule[[#This Row],[PMT NO]])-ROW(PaymentSchedule[[#Headers],[PMT NO]])-2)+DAY(LoanStartDate),"")</f>
        <v>52048</v>
      </c>
      <c r="D203" s="22">
        <f>IF(PaymentSchedule[[#This Row],[PMT NO]]&lt;&gt;"",IF(ROW()-ROW(PaymentSchedule[[#Headers],[BEGINNING BALANCE]])=1,LoanAmount,INDEX(PaymentSchedule[ENDING BALANCE],ROW()-ROW(PaymentSchedule[[#Headers],[BEGINNING BALANCE]])-1)),"")</f>
        <v>120469516.476863</v>
      </c>
      <c r="E203" s="22">
        <f>IF(PaymentSchedule[[#This Row],[PMT NO]]&lt;&gt;"",ScheduledPayment,"")</f>
        <v>2277234.34564384</v>
      </c>
      <c r="F20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3" s="22">
        <f>IF(PaymentSchedule[[#This Row],[PMT NO]]&lt;&gt;"",PaymentSchedule[[#This Row],[TOTAL PAYMENT]]-PaymentSchedule[[#This Row],[INTEREST]],"")</f>
        <v>2186882.20828619</v>
      </c>
      <c r="I203" s="22">
        <f>IF(PaymentSchedule[[#This Row],[PMT NO]]&lt;&gt;"",PaymentSchedule[[#This Row],[BEGINNING BALANCE]]*(InterestRate/PaymentsPerYear),"")</f>
        <v>90352.1373576474</v>
      </c>
      <c r="J20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118282634.268577</v>
      </c>
      <c r="K203" s="22">
        <f ca="1">IF(PaymentSchedule[[#This Row],[PMT NO]]&lt;&gt;"",SUM(INDEX(PaymentSchedule[INTEREST],1,1):PaymentSchedule[[#This Row],[INTEREST]]),"")</f>
        <v>44125456.9039745</v>
      </c>
    </row>
    <row r="204" spans="2:11">
      <c r="B204" s="23">
        <f>IF(LoanIsGood,IF(ROW()-ROW(PaymentSchedule[[#Headers],[PMT NO]])&gt;ScheduledNumberOfPayments,"",ROW()-ROW(PaymentSchedule[[#Headers],[PMT NO]])),"")</f>
        <v>188</v>
      </c>
      <c r="C204" s="21">
        <f>IF(PaymentSchedule[[#This Row],[PMT NO]]&lt;&gt;"",EOMONTH(LoanStartDate,ROW(PaymentSchedule[[#This Row],[PMT NO]])-ROW(PaymentSchedule[[#Headers],[PMT NO]])-2)+DAY(LoanStartDate),"")</f>
        <v>52079</v>
      </c>
      <c r="D204" s="22">
        <f>IF(PaymentSchedule[[#This Row],[PMT NO]]&lt;&gt;"",IF(ROW()-ROW(PaymentSchedule[[#Headers],[BEGINNING BALANCE]])=1,LoanAmount,INDEX(PaymentSchedule[ENDING BALANCE],ROW()-ROW(PaymentSchedule[[#Headers],[BEGINNING BALANCE]])-1)),"")</f>
        <v>118282634.268577</v>
      </c>
      <c r="E204" s="22">
        <f>IF(PaymentSchedule[[#This Row],[PMT NO]]&lt;&gt;"",ScheduledPayment,"")</f>
        <v>2277234.34564384</v>
      </c>
      <c r="F20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4" s="22">
        <f>IF(PaymentSchedule[[#This Row],[PMT NO]]&lt;&gt;"",PaymentSchedule[[#This Row],[TOTAL PAYMENT]]-PaymentSchedule[[#This Row],[INTEREST]],"")</f>
        <v>2188522.3699424</v>
      </c>
      <c r="I204" s="22">
        <f>IF(PaymentSchedule[[#This Row],[PMT NO]]&lt;&gt;"",PaymentSchedule[[#This Row],[BEGINNING BALANCE]]*(InterestRate/PaymentsPerYear),"")</f>
        <v>88711.9757014328</v>
      </c>
      <c r="J20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116094111.898635</v>
      </c>
      <c r="K204" s="22">
        <f ca="1">IF(PaymentSchedule[[#This Row],[PMT NO]]&lt;&gt;"",SUM(INDEX(PaymentSchedule[INTEREST],1,1):PaymentSchedule[[#This Row],[INTEREST]]),"")</f>
        <v>44214168.879676</v>
      </c>
    </row>
    <row r="205" spans="2:11">
      <c r="B205" s="23">
        <f>IF(LoanIsGood,IF(ROW()-ROW(PaymentSchedule[[#Headers],[PMT NO]])&gt;ScheduledNumberOfPayments,"",ROW()-ROW(PaymentSchedule[[#Headers],[PMT NO]])),"")</f>
        <v>189</v>
      </c>
      <c r="C205" s="21">
        <f>IF(PaymentSchedule[[#This Row],[PMT NO]]&lt;&gt;"",EOMONTH(LoanStartDate,ROW(PaymentSchedule[[#This Row],[PMT NO]])-ROW(PaymentSchedule[[#Headers],[PMT NO]])-2)+DAY(LoanStartDate),"")</f>
        <v>52110</v>
      </c>
      <c r="D205" s="22">
        <f>IF(PaymentSchedule[[#This Row],[PMT NO]]&lt;&gt;"",IF(ROW()-ROW(PaymentSchedule[[#Headers],[BEGINNING BALANCE]])=1,LoanAmount,INDEX(PaymentSchedule[ENDING BALANCE],ROW()-ROW(PaymentSchedule[[#Headers],[BEGINNING BALANCE]])-1)),"")</f>
        <v>116094111.898635</v>
      </c>
      <c r="E205" s="22">
        <f>IF(PaymentSchedule[[#This Row],[PMT NO]]&lt;&gt;"",ScheduledPayment,"")</f>
        <v>2277234.34564384</v>
      </c>
      <c r="F20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5" s="22">
        <f>IF(PaymentSchedule[[#This Row],[PMT NO]]&lt;&gt;"",PaymentSchedule[[#This Row],[TOTAL PAYMENT]]-PaymentSchedule[[#This Row],[INTEREST]],"")</f>
        <v>2190163.76171986</v>
      </c>
      <c r="I205" s="22">
        <f>IF(PaymentSchedule[[#This Row],[PMT NO]]&lt;&gt;"",PaymentSchedule[[#This Row],[BEGINNING BALANCE]]*(InterestRate/PaymentsPerYear),"")</f>
        <v>87070.583923976</v>
      </c>
      <c r="J20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113903948.136915</v>
      </c>
      <c r="K205" s="22">
        <f ca="1">IF(PaymentSchedule[[#This Row],[PMT NO]]&lt;&gt;"",SUM(INDEX(PaymentSchedule[INTEREST],1,1):PaymentSchedule[[#This Row],[INTEREST]]),"")</f>
        <v>44301239.4636</v>
      </c>
    </row>
    <row r="206" spans="2:11">
      <c r="B206" s="23">
        <f>IF(LoanIsGood,IF(ROW()-ROW(PaymentSchedule[[#Headers],[PMT NO]])&gt;ScheduledNumberOfPayments,"",ROW()-ROW(PaymentSchedule[[#Headers],[PMT NO]])),"")</f>
        <v>190</v>
      </c>
      <c r="C206" s="21">
        <f>IF(PaymentSchedule[[#This Row],[PMT NO]]&lt;&gt;"",EOMONTH(LoanStartDate,ROW(PaymentSchedule[[#This Row],[PMT NO]])-ROW(PaymentSchedule[[#Headers],[PMT NO]])-2)+DAY(LoanStartDate),"")</f>
        <v>52140</v>
      </c>
      <c r="D206" s="22">
        <f>IF(PaymentSchedule[[#This Row],[PMT NO]]&lt;&gt;"",IF(ROW()-ROW(PaymentSchedule[[#Headers],[BEGINNING BALANCE]])=1,LoanAmount,INDEX(PaymentSchedule[ENDING BALANCE],ROW()-ROW(PaymentSchedule[[#Headers],[BEGINNING BALANCE]])-1)),"")</f>
        <v>113903948.136915</v>
      </c>
      <c r="E206" s="22">
        <f>IF(PaymentSchedule[[#This Row],[PMT NO]]&lt;&gt;"",ScheduledPayment,"")</f>
        <v>2277234.34564384</v>
      </c>
      <c r="F20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6" s="22">
        <f>IF(PaymentSchedule[[#This Row],[PMT NO]]&lt;&gt;"",PaymentSchedule[[#This Row],[TOTAL PAYMENT]]-PaymentSchedule[[#This Row],[INTEREST]],"")</f>
        <v>2191806.38454115</v>
      </c>
      <c r="I206" s="22">
        <f>IF(PaymentSchedule[[#This Row],[PMT NO]]&lt;&gt;"",PaymentSchedule[[#This Row],[BEGINNING BALANCE]]*(InterestRate/PaymentsPerYear),"")</f>
        <v>85427.9611026861</v>
      </c>
      <c r="J20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111712141.752374</v>
      </c>
      <c r="K206" s="22">
        <f ca="1">IF(PaymentSchedule[[#This Row],[PMT NO]]&lt;&gt;"",SUM(INDEX(PaymentSchedule[INTEREST],1,1):PaymentSchedule[[#This Row],[INTEREST]]),"")</f>
        <v>44386667.4247026</v>
      </c>
    </row>
    <row r="207" spans="2:11">
      <c r="B207" s="23">
        <f>IF(LoanIsGood,IF(ROW()-ROW(PaymentSchedule[[#Headers],[PMT NO]])&gt;ScheduledNumberOfPayments,"",ROW()-ROW(PaymentSchedule[[#Headers],[PMT NO]])),"")</f>
        <v>191</v>
      </c>
      <c r="C207" s="21">
        <f>IF(PaymentSchedule[[#This Row],[PMT NO]]&lt;&gt;"",EOMONTH(LoanStartDate,ROW(PaymentSchedule[[#This Row],[PMT NO]])-ROW(PaymentSchedule[[#Headers],[PMT NO]])-2)+DAY(LoanStartDate),"")</f>
        <v>52171</v>
      </c>
      <c r="D207" s="22">
        <f>IF(PaymentSchedule[[#This Row],[PMT NO]]&lt;&gt;"",IF(ROW()-ROW(PaymentSchedule[[#Headers],[BEGINNING BALANCE]])=1,LoanAmount,INDEX(PaymentSchedule[ENDING BALANCE],ROW()-ROW(PaymentSchedule[[#Headers],[BEGINNING BALANCE]])-1)),"")</f>
        <v>111712141.752374</v>
      </c>
      <c r="E207" s="22">
        <f>IF(PaymentSchedule[[#This Row],[PMT NO]]&lt;&gt;"",ScheduledPayment,"")</f>
        <v>2277234.34564384</v>
      </c>
      <c r="F20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7" s="22">
        <f>IF(PaymentSchedule[[#This Row],[PMT NO]]&lt;&gt;"",PaymentSchedule[[#This Row],[TOTAL PAYMENT]]-PaymentSchedule[[#This Row],[INTEREST]],"")</f>
        <v>2193450.23932956</v>
      </c>
      <c r="I207" s="22">
        <f>IF(PaymentSchedule[[#This Row],[PMT NO]]&lt;&gt;"",PaymentSchedule[[#This Row],[BEGINNING BALANCE]]*(InterestRate/PaymentsPerYear),"")</f>
        <v>83784.1063142802</v>
      </c>
      <c r="J20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109518691.513044</v>
      </c>
      <c r="K207" s="22">
        <f ca="1">IF(PaymentSchedule[[#This Row],[PMT NO]]&lt;&gt;"",SUM(INDEX(PaymentSchedule[INTEREST],1,1):PaymentSchedule[[#This Row],[INTEREST]]),"")</f>
        <v>44470451.5310169</v>
      </c>
    </row>
    <row r="208" spans="2:11">
      <c r="B208" s="23">
        <f>IF(LoanIsGood,IF(ROW()-ROW(PaymentSchedule[[#Headers],[PMT NO]])&gt;ScheduledNumberOfPayments,"",ROW()-ROW(PaymentSchedule[[#Headers],[PMT NO]])),"")</f>
        <v>192</v>
      </c>
      <c r="C208" s="21">
        <f>IF(PaymentSchedule[[#This Row],[PMT NO]]&lt;&gt;"",EOMONTH(LoanStartDate,ROW(PaymentSchedule[[#This Row],[PMT NO]])-ROW(PaymentSchedule[[#Headers],[PMT NO]])-2)+DAY(LoanStartDate),"")</f>
        <v>52201</v>
      </c>
      <c r="D208" s="22">
        <f>IF(PaymentSchedule[[#This Row],[PMT NO]]&lt;&gt;"",IF(ROW()-ROW(PaymentSchedule[[#Headers],[BEGINNING BALANCE]])=1,LoanAmount,INDEX(PaymentSchedule[ENDING BALANCE],ROW()-ROW(PaymentSchedule[[#Headers],[BEGINNING BALANCE]])-1)),"")</f>
        <v>109518691.513044</v>
      </c>
      <c r="E208" s="22">
        <f>IF(PaymentSchedule[[#This Row],[PMT NO]]&lt;&gt;"",ScheduledPayment,"")</f>
        <v>2277234.34564384</v>
      </c>
      <c r="F20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8" s="22">
        <f>IF(PaymentSchedule[[#This Row],[PMT NO]]&lt;&gt;"",PaymentSchedule[[#This Row],[TOTAL PAYMENT]]-PaymentSchedule[[#This Row],[INTEREST]],"")</f>
        <v>2195095.32700905</v>
      </c>
      <c r="I208" s="22">
        <f>IF(PaymentSchedule[[#This Row],[PMT NO]]&lt;&gt;"",PaymentSchedule[[#This Row],[BEGINNING BALANCE]]*(InterestRate/PaymentsPerYear),"")</f>
        <v>82139.018634783</v>
      </c>
      <c r="J20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107323596.186035</v>
      </c>
      <c r="K208" s="22">
        <f ca="1">IF(PaymentSchedule[[#This Row],[PMT NO]]&lt;&gt;"",SUM(INDEX(PaymentSchedule[INTEREST],1,1):PaymentSchedule[[#This Row],[INTEREST]]),"")</f>
        <v>44552590.5496517</v>
      </c>
    </row>
    <row r="209" spans="2:11">
      <c r="B209" s="23">
        <f>IF(LoanIsGood,IF(ROW()-ROW(PaymentSchedule[[#Headers],[PMT NO]])&gt;ScheduledNumberOfPayments,"",ROW()-ROW(PaymentSchedule[[#Headers],[PMT NO]])),"")</f>
        <v>193</v>
      </c>
      <c r="C209" s="21">
        <f>IF(PaymentSchedule[[#This Row],[PMT NO]]&lt;&gt;"",EOMONTH(LoanStartDate,ROW(PaymentSchedule[[#This Row],[PMT NO]])-ROW(PaymentSchedule[[#Headers],[PMT NO]])-2)+DAY(LoanStartDate),"")</f>
        <v>52232</v>
      </c>
      <c r="D209" s="22">
        <f>IF(PaymentSchedule[[#This Row],[PMT NO]]&lt;&gt;"",IF(ROW()-ROW(PaymentSchedule[[#Headers],[BEGINNING BALANCE]])=1,LoanAmount,INDEX(PaymentSchedule[ENDING BALANCE],ROW()-ROW(PaymentSchedule[[#Headers],[BEGINNING BALANCE]])-1)),"")</f>
        <v>107323596.186035</v>
      </c>
      <c r="E209" s="22">
        <f>IF(PaymentSchedule[[#This Row],[PMT NO]]&lt;&gt;"",ScheduledPayment,"")</f>
        <v>2277234.34564384</v>
      </c>
      <c r="F20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09" s="22">
        <f>IF(PaymentSchedule[[#This Row],[PMT NO]]&lt;&gt;"",PaymentSchedule[[#This Row],[TOTAL PAYMENT]]-PaymentSchedule[[#This Row],[INTEREST]],"")</f>
        <v>2196741.64850431</v>
      </c>
      <c r="I209" s="22">
        <f>IF(PaymentSchedule[[#This Row],[PMT NO]]&lt;&gt;"",PaymentSchedule[[#This Row],[BEGINNING BALANCE]]*(InterestRate/PaymentsPerYear),"")</f>
        <v>80492.6971395262</v>
      </c>
      <c r="J20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105126854.537531</v>
      </c>
      <c r="K209" s="22">
        <f ca="1">IF(PaymentSchedule[[#This Row],[PMT NO]]&lt;&gt;"",SUM(INDEX(PaymentSchedule[INTEREST],1,1):PaymentSchedule[[#This Row],[INTEREST]]),"")</f>
        <v>44633083.2467912</v>
      </c>
    </row>
    <row r="210" spans="2:11">
      <c r="B210" s="23">
        <f>IF(LoanIsGood,IF(ROW()-ROW(PaymentSchedule[[#Headers],[PMT NO]])&gt;ScheduledNumberOfPayments,"",ROW()-ROW(PaymentSchedule[[#Headers],[PMT NO]])),"")</f>
        <v>194</v>
      </c>
      <c r="C210" s="21">
        <f>IF(PaymentSchedule[[#This Row],[PMT NO]]&lt;&gt;"",EOMONTH(LoanStartDate,ROW(PaymentSchedule[[#This Row],[PMT NO]])-ROW(PaymentSchedule[[#Headers],[PMT NO]])-2)+DAY(LoanStartDate),"")</f>
        <v>52263</v>
      </c>
      <c r="D210" s="22">
        <f>IF(PaymentSchedule[[#This Row],[PMT NO]]&lt;&gt;"",IF(ROW()-ROW(PaymentSchedule[[#Headers],[BEGINNING BALANCE]])=1,LoanAmount,INDEX(PaymentSchedule[ENDING BALANCE],ROW()-ROW(PaymentSchedule[[#Headers],[BEGINNING BALANCE]])-1)),"")</f>
        <v>105126854.537531</v>
      </c>
      <c r="E210" s="22">
        <f>IF(PaymentSchedule[[#This Row],[PMT NO]]&lt;&gt;"",ScheduledPayment,"")</f>
        <v>2277234.34564384</v>
      </c>
      <c r="F21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0" s="22">
        <f>IF(PaymentSchedule[[#This Row],[PMT NO]]&lt;&gt;"",PaymentSchedule[[#This Row],[TOTAL PAYMENT]]-PaymentSchedule[[#This Row],[INTEREST]],"")</f>
        <v>2198389.20474069</v>
      </c>
      <c r="I210" s="22">
        <f>IF(PaymentSchedule[[#This Row],[PMT NO]]&lt;&gt;"",PaymentSchedule[[#This Row],[BEGINNING BALANCE]]*(InterestRate/PaymentsPerYear),"")</f>
        <v>78845.140903148</v>
      </c>
      <c r="J21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102928465.33279</v>
      </c>
      <c r="K210" s="22">
        <f ca="1">IF(PaymentSchedule[[#This Row],[PMT NO]]&lt;&gt;"",SUM(INDEX(PaymentSchedule[INTEREST],1,1):PaymentSchedule[[#This Row],[INTEREST]]),"")</f>
        <v>44711928.3876944</v>
      </c>
    </row>
    <row r="211" spans="2:11">
      <c r="B211" s="23">
        <f>IF(LoanIsGood,IF(ROW()-ROW(PaymentSchedule[[#Headers],[PMT NO]])&gt;ScheduledNumberOfPayments,"",ROW()-ROW(PaymentSchedule[[#Headers],[PMT NO]])),"")</f>
        <v>195</v>
      </c>
      <c r="C211" s="21">
        <f>IF(PaymentSchedule[[#This Row],[PMT NO]]&lt;&gt;"",EOMONTH(LoanStartDate,ROW(PaymentSchedule[[#This Row],[PMT NO]])-ROW(PaymentSchedule[[#Headers],[PMT NO]])-2)+DAY(LoanStartDate),"")</f>
        <v>52291</v>
      </c>
      <c r="D211" s="22">
        <f>IF(PaymentSchedule[[#This Row],[PMT NO]]&lt;&gt;"",IF(ROW()-ROW(PaymentSchedule[[#Headers],[BEGINNING BALANCE]])=1,LoanAmount,INDEX(PaymentSchedule[ENDING BALANCE],ROW()-ROW(PaymentSchedule[[#Headers],[BEGINNING BALANCE]])-1)),"")</f>
        <v>102928465.33279</v>
      </c>
      <c r="E211" s="22">
        <f>IF(PaymentSchedule[[#This Row],[PMT NO]]&lt;&gt;"",ScheduledPayment,"")</f>
        <v>2277234.34564384</v>
      </c>
      <c r="F21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1" s="22">
        <f>IF(PaymentSchedule[[#This Row],[PMT NO]]&lt;&gt;"",PaymentSchedule[[#This Row],[TOTAL PAYMENT]]-PaymentSchedule[[#This Row],[INTEREST]],"")</f>
        <v>2200037.99664424</v>
      </c>
      <c r="I211" s="22">
        <f>IF(PaymentSchedule[[#This Row],[PMT NO]]&lt;&gt;"",PaymentSchedule[[#This Row],[BEGINNING BALANCE]]*(InterestRate/PaymentsPerYear),"")</f>
        <v>77196.3489995925</v>
      </c>
      <c r="J21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100728427.336146</v>
      </c>
      <c r="K211" s="22">
        <f ca="1">IF(PaymentSchedule[[#This Row],[PMT NO]]&lt;&gt;"",SUM(INDEX(PaymentSchedule[INTEREST],1,1):PaymentSchedule[[#This Row],[INTEREST]]),"")</f>
        <v>44789124.736694</v>
      </c>
    </row>
    <row r="212" spans="2:11">
      <c r="B212" s="23">
        <f>IF(LoanIsGood,IF(ROW()-ROW(PaymentSchedule[[#Headers],[PMT NO]])&gt;ScheduledNumberOfPayments,"",ROW()-ROW(PaymentSchedule[[#Headers],[PMT NO]])),"")</f>
        <v>196</v>
      </c>
      <c r="C212" s="21">
        <f>IF(PaymentSchedule[[#This Row],[PMT NO]]&lt;&gt;"",EOMONTH(LoanStartDate,ROW(PaymentSchedule[[#This Row],[PMT NO]])-ROW(PaymentSchedule[[#Headers],[PMT NO]])-2)+DAY(LoanStartDate),"")</f>
        <v>52322</v>
      </c>
      <c r="D212" s="22">
        <f>IF(PaymentSchedule[[#This Row],[PMT NO]]&lt;&gt;"",IF(ROW()-ROW(PaymentSchedule[[#Headers],[BEGINNING BALANCE]])=1,LoanAmount,INDEX(PaymentSchedule[ENDING BALANCE],ROW()-ROW(PaymentSchedule[[#Headers],[BEGINNING BALANCE]])-1)),"")</f>
        <v>100728427.336146</v>
      </c>
      <c r="E212" s="22">
        <f>IF(PaymentSchedule[[#This Row],[PMT NO]]&lt;&gt;"",ScheduledPayment,"")</f>
        <v>2277234.34564384</v>
      </c>
      <c r="F21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2" s="22">
        <f>IF(PaymentSchedule[[#This Row],[PMT NO]]&lt;&gt;"",PaymentSchedule[[#This Row],[TOTAL PAYMENT]]-PaymentSchedule[[#This Row],[INTEREST]],"")</f>
        <v>2201688.02514173</v>
      </c>
      <c r="I212" s="22">
        <f>IF(PaymentSchedule[[#This Row],[PMT NO]]&lt;&gt;"",PaymentSchedule[[#This Row],[BEGINNING BALANCE]]*(InterestRate/PaymentsPerYear),"")</f>
        <v>75546.3205021093</v>
      </c>
      <c r="J21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98526739.311004</v>
      </c>
      <c r="K212" s="22">
        <f ca="1">IF(PaymentSchedule[[#This Row],[PMT NO]]&lt;&gt;"",SUM(INDEX(PaymentSchedule[INTEREST],1,1):PaymentSchedule[[#This Row],[INTEREST]]),"")</f>
        <v>44864671.0571961</v>
      </c>
    </row>
    <row r="213" spans="2:11">
      <c r="B213" s="23">
        <f>IF(LoanIsGood,IF(ROW()-ROW(PaymentSchedule[[#Headers],[PMT NO]])&gt;ScheduledNumberOfPayments,"",ROW()-ROW(PaymentSchedule[[#Headers],[PMT NO]])),"")</f>
        <v>197</v>
      </c>
      <c r="C213" s="21">
        <f>IF(PaymentSchedule[[#This Row],[PMT NO]]&lt;&gt;"",EOMONTH(LoanStartDate,ROW(PaymentSchedule[[#This Row],[PMT NO]])-ROW(PaymentSchedule[[#Headers],[PMT NO]])-2)+DAY(LoanStartDate),"")</f>
        <v>52352</v>
      </c>
      <c r="D213" s="22">
        <f>IF(PaymentSchedule[[#This Row],[PMT NO]]&lt;&gt;"",IF(ROW()-ROW(PaymentSchedule[[#Headers],[BEGINNING BALANCE]])=1,LoanAmount,INDEX(PaymentSchedule[ENDING BALANCE],ROW()-ROW(PaymentSchedule[[#Headers],[BEGINNING BALANCE]])-1)),"")</f>
        <v>98526739.311004</v>
      </c>
      <c r="E213" s="22">
        <f>IF(PaymentSchedule[[#This Row],[PMT NO]]&lt;&gt;"",ScheduledPayment,"")</f>
        <v>2277234.34564384</v>
      </c>
      <c r="F21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3" s="22">
        <f>IF(PaymentSchedule[[#This Row],[PMT NO]]&lt;&gt;"",PaymentSchedule[[#This Row],[TOTAL PAYMENT]]-PaymentSchedule[[#This Row],[INTEREST]],"")</f>
        <v>2203339.29116058</v>
      </c>
      <c r="I213" s="22">
        <f>IF(PaymentSchedule[[#This Row],[PMT NO]]&lt;&gt;"",PaymentSchedule[[#This Row],[BEGINNING BALANCE]]*(InterestRate/PaymentsPerYear),"")</f>
        <v>73895.054483253</v>
      </c>
      <c r="J21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96323400.0198434</v>
      </c>
      <c r="K213" s="22">
        <f ca="1">IF(PaymentSchedule[[#This Row],[PMT NO]]&lt;&gt;"",SUM(INDEX(PaymentSchedule[INTEREST],1,1):PaymentSchedule[[#This Row],[INTEREST]]),"")</f>
        <v>44938566.1116793</v>
      </c>
    </row>
    <row r="214" spans="2:11">
      <c r="B214" s="23">
        <f>IF(LoanIsGood,IF(ROW()-ROW(PaymentSchedule[[#Headers],[PMT NO]])&gt;ScheduledNumberOfPayments,"",ROW()-ROW(PaymentSchedule[[#Headers],[PMT NO]])),"")</f>
        <v>198</v>
      </c>
      <c r="C214" s="21">
        <f>IF(PaymentSchedule[[#This Row],[PMT NO]]&lt;&gt;"",EOMONTH(LoanStartDate,ROW(PaymentSchedule[[#This Row],[PMT NO]])-ROW(PaymentSchedule[[#Headers],[PMT NO]])-2)+DAY(LoanStartDate),"")</f>
        <v>52383</v>
      </c>
      <c r="D214" s="22">
        <f>IF(PaymentSchedule[[#This Row],[PMT NO]]&lt;&gt;"",IF(ROW()-ROW(PaymentSchedule[[#Headers],[BEGINNING BALANCE]])=1,LoanAmount,INDEX(PaymentSchedule[ENDING BALANCE],ROW()-ROW(PaymentSchedule[[#Headers],[BEGINNING BALANCE]])-1)),"")</f>
        <v>96323400.0198434</v>
      </c>
      <c r="E214" s="22">
        <f>IF(PaymentSchedule[[#This Row],[PMT NO]]&lt;&gt;"",ScheduledPayment,"")</f>
        <v>2277234.34564384</v>
      </c>
      <c r="F21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4" s="22">
        <f>IF(PaymentSchedule[[#This Row],[PMT NO]]&lt;&gt;"",PaymentSchedule[[#This Row],[TOTAL PAYMENT]]-PaymentSchedule[[#This Row],[INTEREST]],"")</f>
        <v>2204991.79562896</v>
      </c>
      <c r="I214" s="22">
        <f>IF(PaymentSchedule[[#This Row],[PMT NO]]&lt;&gt;"",PaymentSchedule[[#This Row],[BEGINNING BALANCE]]*(InterestRate/PaymentsPerYear),"")</f>
        <v>72242.5500148826</v>
      </c>
      <c r="J21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94118408.2242145</v>
      </c>
      <c r="K214" s="22">
        <f ca="1">IF(PaymentSchedule[[#This Row],[PMT NO]]&lt;&gt;"",SUM(INDEX(PaymentSchedule[INTEREST],1,1):PaymentSchedule[[#This Row],[INTEREST]]),"")</f>
        <v>45010808.6616942</v>
      </c>
    </row>
    <row r="215" spans="2:11">
      <c r="B215" s="23">
        <f>IF(LoanIsGood,IF(ROW()-ROW(PaymentSchedule[[#Headers],[PMT NO]])&gt;ScheduledNumberOfPayments,"",ROW()-ROW(PaymentSchedule[[#Headers],[PMT NO]])),"")</f>
        <v>199</v>
      </c>
      <c r="C215" s="21">
        <f>IF(PaymentSchedule[[#This Row],[PMT NO]]&lt;&gt;"",EOMONTH(LoanStartDate,ROW(PaymentSchedule[[#This Row],[PMT NO]])-ROW(PaymentSchedule[[#Headers],[PMT NO]])-2)+DAY(LoanStartDate),"")</f>
        <v>52413</v>
      </c>
      <c r="D215" s="22">
        <f>IF(PaymentSchedule[[#This Row],[PMT NO]]&lt;&gt;"",IF(ROW()-ROW(PaymentSchedule[[#Headers],[BEGINNING BALANCE]])=1,LoanAmount,INDEX(PaymentSchedule[ENDING BALANCE],ROW()-ROW(PaymentSchedule[[#Headers],[BEGINNING BALANCE]])-1)),"")</f>
        <v>94118408.2242145</v>
      </c>
      <c r="E215" s="22">
        <f>IF(PaymentSchedule[[#This Row],[PMT NO]]&lt;&gt;"",ScheduledPayment,"")</f>
        <v>2277234.34564384</v>
      </c>
      <c r="F21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5" s="22">
        <f>IF(PaymentSchedule[[#This Row],[PMT NO]]&lt;&gt;"",PaymentSchedule[[#This Row],[TOTAL PAYMENT]]-PaymentSchedule[[#This Row],[INTEREST]],"")</f>
        <v>2206645.53947568</v>
      </c>
      <c r="I215" s="22">
        <f>IF(PaymentSchedule[[#This Row],[PMT NO]]&lt;&gt;"",PaymentSchedule[[#This Row],[BEGINNING BALANCE]]*(InterestRate/PaymentsPerYear),"")</f>
        <v>70588.8061681609</v>
      </c>
      <c r="J21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91911762.6847388</v>
      </c>
      <c r="K215" s="22">
        <f ca="1">IF(PaymentSchedule[[#This Row],[PMT NO]]&lt;&gt;"",SUM(INDEX(PaymentSchedule[INTEREST],1,1):PaymentSchedule[[#This Row],[INTEREST]]),"")</f>
        <v>45081397.4678624</v>
      </c>
    </row>
    <row r="216" spans="2:11">
      <c r="B216" s="23">
        <f>IF(LoanIsGood,IF(ROW()-ROW(PaymentSchedule[[#Headers],[PMT NO]])&gt;ScheduledNumberOfPayments,"",ROW()-ROW(PaymentSchedule[[#Headers],[PMT NO]])),"")</f>
        <v>200</v>
      </c>
      <c r="C216" s="21">
        <f>IF(PaymentSchedule[[#This Row],[PMT NO]]&lt;&gt;"",EOMONTH(LoanStartDate,ROW(PaymentSchedule[[#This Row],[PMT NO]])-ROW(PaymentSchedule[[#Headers],[PMT NO]])-2)+DAY(LoanStartDate),"")</f>
        <v>52444</v>
      </c>
      <c r="D216" s="22">
        <f>IF(PaymentSchedule[[#This Row],[PMT NO]]&lt;&gt;"",IF(ROW()-ROW(PaymentSchedule[[#Headers],[BEGINNING BALANCE]])=1,LoanAmount,INDEX(PaymentSchedule[ENDING BALANCE],ROW()-ROW(PaymentSchedule[[#Headers],[BEGINNING BALANCE]])-1)),"")</f>
        <v>91911762.6847388</v>
      </c>
      <c r="E216" s="22">
        <f>IF(PaymentSchedule[[#This Row],[PMT NO]]&lt;&gt;"",ScheduledPayment,"")</f>
        <v>2277234.34564384</v>
      </c>
      <c r="F21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6" s="22">
        <f>IF(PaymentSchedule[[#This Row],[PMT NO]]&lt;&gt;"",PaymentSchedule[[#This Row],[TOTAL PAYMENT]]-PaymentSchedule[[#This Row],[INTEREST]],"")</f>
        <v>2208300.52363028</v>
      </c>
      <c r="I216" s="22">
        <f>IF(PaymentSchedule[[#This Row],[PMT NO]]&lt;&gt;"",PaymentSchedule[[#This Row],[BEGINNING BALANCE]]*(InterestRate/PaymentsPerYear),"")</f>
        <v>68933.8220135541</v>
      </c>
      <c r="J21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89703462.1611085</v>
      </c>
      <c r="K216" s="22">
        <f ca="1">IF(PaymentSchedule[[#This Row],[PMT NO]]&lt;&gt;"",SUM(INDEX(PaymentSchedule[INTEREST],1,1):PaymentSchedule[[#This Row],[INTEREST]]),"")</f>
        <v>45150331.2898759</v>
      </c>
    </row>
    <row r="217" spans="2:11">
      <c r="B217" s="23">
        <f>IF(LoanIsGood,IF(ROW()-ROW(PaymentSchedule[[#Headers],[PMT NO]])&gt;ScheduledNumberOfPayments,"",ROW()-ROW(PaymentSchedule[[#Headers],[PMT NO]])),"")</f>
        <v>201</v>
      </c>
      <c r="C217" s="21">
        <f>IF(PaymentSchedule[[#This Row],[PMT NO]]&lt;&gt;"",EOMONTH(LoanStartDate,ROW(PaymentSchedule[[#This Row],[PMT NO]])-ROW(PaymentSchedule[[#Headers],[PMT NO]])-2)+DAY(LoanStartDate),"")</f>
        <v>52475</v>
      </c>
      <c r="D217" s="22">
        <f>IF(PaymentSchedule[[#This Row],[PMT NO]]&lt;&gt;"",IF(ROW()-ROW(PaymentSchedule[[#Headers],[BEGINNING BALANCE]])=1,LoanAmount,INDEX(PaymentSchedule[ENDING BALANCE],ROW()-ROW(PaymentSchedule[[#Headers],[BEGINNING BALANCE]])-1)),"")</f>
        <v>89703462.1611085</v>
      </c>
      <c r="E217" s="22">
        <f>IF(PaymentSchedule[[#This Row],[PMT NO]]&lt;&gt;"",ScheduledPayment,"")</f>
        <v>2277234.34564384</v>
      </c>
      <c r="F21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7" s="22">
        <f>IF(PaymentSchedule[[#This Row],[PMT NO]]&lt;&gt;"",PaymentSchedule[[#This Row],[TOTAL PAYMENT]]-PaymentSchedule[[#This Row],[INTEREST]],"")</f>
        <v>2209956.74902301</v>
      </c>
      <c r="I217" s="22">
        <f>IF(PaymentSchedule[[#This Row],[PMT NO]]&lt;&gt;"",PaymentSchedule[[#This Row],[BEGINNING BALANCE]]*(InterestRate/PaymentsPerYear),"")</f>
        <v>67277.5966208314</v>
      </c>
      <c r="J21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87493505.4120855</v>
      </c>
      <c r="K217" s="22">
        <f ca="1">IF(PaymentSchedule[[#This Row],[PMT NO]]&lt;&gt;"",SUM(INDEX(PaymentSchedule[INTEREST],1,1):PaymentSchedule[[#This Row],[INTEREST]]),"")</f>
        <v>45217608.8864968</v>
      </c>
    </row>
    <row r="218" spans="2:11">
      <c r="B218" s="23">
        <f>IF(LoanIsGood,IF(ROW()-ROW(PaymentSchedule[[#Headers],[PMT NO]])&gt;ScheduledNumberOfPayments,"",ROW()-ROW(PaymentSchedule[[#Headers],[PMT NO]])),"")</f>
        <v>202</v>
      </c>
      <c r="C218" s="21">
        <f>IF(PaymentSchedule[[#This Row],[PMT NO]]&lt;&gt;"",EOMONTH(LoanStartDate,ROW(PaymentSchedule[[#This Row],[PMT NO]])-ROW(PaymentSchedule[[#Headers],[PMT NO]])-2)+DAY(LoanStartDate),"")</f>
        <v>52505</v>
      </c>
      <c r="D218" s="22">
        <f>IF(PaymentSchedule[[#This Row],[PMT NO]]&lt;&gt;"",IF(ROW()-ROW(PaymentSchedule[[#Headers],[BEGINNING BALANCE]])=1,LoanAmount,INDEX(PaymentSchedule[ENDING BALANCE],ROW()-ROW(PaymentSchedule[[#Headers],[BEGINNING BALANCE]])-1)),"")</f>
        <v>87493505.4120855</v>
      </c>
      <c r="E218" s="22">
        <f>IF(PaymentSchedule[[#This Row],[PMT NO]]&lt;&gt;"",ScheduledPayment,"")</f>
        <v>2277234.34564384</v>
      </c>
      <c r="F21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8" s="22">
        <f>IF(PaymentSchedule[[#This Row],[PMT NO]]&lt;&gt;"",PaymentSchedule[[#This Row],[TOTAL PAYMENT]]-PaymentSchedule[[#This Row],[INTEREST]],"")</f>
        <v>2211614.21658477</v>
      </c>
      <c r="I218" s="22">
        <f>IF(PaymentSchedule[[#This Row],[PMT NO]]&lt;&gt;"",PaymentSchedule[[#This Row],[BEGINNING BALANCE]]*(InterestRate/PaymentsPerYear),"")</f>
        <v>65620.1290590641</v>
      </c>
      <c r="J21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85281891.1955007</v>
      </c>
      <c r="K218" s="22">
        <f ca="1">IF(PaymentSchedule[[#This Row],[PMT NO]]&lt;&gt;"",SUM(INDEX(PaymentSchedule[INTEREST],1,1):PaymentSchedule[[#This Row],[INTEREST]]),"")</f>
        <v>45283229.0155558</v>
      </c>
    </row>
    <row r="219" spans="2:11">
      <c r="B219" s="23">
        <f>IF(LoanIsGood,IF(ROW()-ROW(PaymentSchedule[[#Headers],[PMT NO]])&gt;ScheduledNumberOfPayments,"",ROW()-ROW(PaymentSchedule[[#Headers],[PMT NO]])),"")</f>
        <v>203</v>
      </c>
      <c r="C219" s="21">
        <f>IF(PaymentSchedule[[#This Row],[PMT NO]]&lt;&gt;"",EOMONTH(LoanStartDate,ROW(PaymentSchedule[[#This Row],[PMT NO]])-ROW(PaymentSchedule[[#Headers],[PMT NO]])-2)+DAY(LoanStartDate),"")</f>
        <v>52536</v>
      </c>
      <c r="D219" s="22">
        <f>IF(PaymentSchedule[[#This Row],[PMT NO]]&lt;&gt;"",IF(ROW()-ROW(PaymentSchedule[[#Headers],[BEGINNING BALANCE]])=1,LoanAmount,INDEX(PaymentSchedule[ENDING BALANCE],ROW()-ROW(PaymentSchedule[[#Headers],[BEGINNING BALANCE]])-1)),"")</f>
        <v>85281891.1955007</v>
      </c>
      <c r="E219" s="22">
        <f>IF(PaymentSchedule[[#This Row],[PMT NO]]&lt;&gt;"",ScheduledPayment,"")</f>
        <v>2277234.34564384</v>
      </c>
      <c r="F21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19" s="22">
        <f>IF(PaymentSchedule[[#This Row],[PMT NO]]&lt;&gt;"",PaymentSchedule[[#This Row],[TOTAL PAYMENT]]-PaymentSchedule[[#This Row],[INTEREST]],"")</f>
        <v>2213272.92724721</v>
      </c>
      <c r="I219" s="22">
        <f>IF(PaymentSchedule[[#This Row],[PMT NO]]&lt;&gt;"",PaymentSchedule[[#This Row],[BEGINNING BALANCE]]*(InterestRate/PaymentsPerYear),"")</f>
        <v>63961.4183966256</v>
      </c>
      <c r="J21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83068618.2682535</v>
      </c>
      <c r="K219" s="22">
        <f ca="1">IF(PaymentSchedule[[#This Row],[PMT NO]]&lt;&gt;"",SUM(INDEX(PaymentSchedule[INTEREST],1,1):PaymentSchedule[[#This Row],[INTEREST]]),"")</f>
        <v>45347190.4339524</v>
      </c>
    </row>
    <row r="220" spans="2:11">
      <c r="B220" s="23">
        <f>IF(LoanIsGood,IF(ROW()-ROW(PaymentSchedule[[#Headers],[PMT NO]])&gt;ScheduledNumberOfPayments,"",ROW()-ROW(PaymentSchedule[[#Headers],[PMT NO]])),"")</f>
        <v>204</v>
      </c>
      <c r="C220" s="21">
        <f>IF(PaymentSchedule[[#This Row],[PMT NO]]&lt;&gt;"",EOMONTH(LoanStartDate,ROW(PaymentSchedule[[#This Row],[PMT NO]])-ROW(PaymentSchedule[[#Headers],[PMT NO]])-2)+DAY(LoanStartDate),"")</f>
        <v>52566</v>
      </c>
      <c r="D220" s="22">
        <f>IF(PaymentSchedule[[#This Row],[PMT NO]]&lt;&gt;"",IF(ROW()-ROW(PaymentSchedule[[#Headers],[BEGINNING BALANCE]])=1,LoanAmount,INDEX(PaymentSchedule[ENDING BALANCE],ROW()-ROW(PaymentSchedule[[#Headers],[BEGINNING BALANCE]])-1)),"")</f>
        <v>83068618.2682535</v>
      </c>
      <c r="E220" s="22">
        <f>IF(PaymentSchedule[[#This Row],[PMT NO]]&lt;&gt;"",ScheduledPayment,"")</f>
        <v>2277234.34564384</v>
      </c>
      <c r="F22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0" s="22">
        <f>IF(PaymentSchedule[[#This Row],[PMT NO]]&lt;&gt;"",PaymentSchedule[[#This Row],[TOTAL PAYMENT]]-PaymentSchedule[[#This Row],[INTEREST]],"")</f>
        <v>2214932.88194265</v>
      </c>
      <c r="I220" s="22">
        <f>IF(PaymentSchedule[[#This Row],[PMT NO]]&lt;&gt;"",PaymentSchedule[[#This Row],[BEGINNING BALANCE]]*(InterestRate/PaymentsPerYear),"")</f>
        <v>62301.4637011901</v>
      </c>
      <c r="J22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80853685.3863109</v>
      </c>
      <c r="K220" s="22">
        <f ca="1">IF(PaymentSchedule[[#This Row],[PMT NO]]&lt;&gt;"",SUM(INDEX(PaymentSchedule[INTEREST],1,1):PaymentSchedule[[#This Row],[INTEREST]]),"")</f>
        <v>45409491.8976536</v>
      </c>
    </row>
    <row r="221" spans="2:11">
      <c r="B221" s="23">
        <f>IF(LoanIsGood,IF(ROW()-ROW(PaymentSchedule[[#Headers],[PMT NO]])&gt;ScheduledNumberOfPayments,"",ROW()-ROW(PaymentSchedule[[#Headers],[PMT NO]])),"")</f>
        <v>205</v>
      </c>
      <c r="C221" s="21">
        <f>IF(PaymentSchedule[[#This Row],[PMT NO]]&lt;&gt;"",EOMONTH(LoanStartDate,ROW(PaymentSchedule[[#This Row],[PMT NO]])-ROW(PaymentSchedule[[#Headers],[PMT NO]])-2)+DAY(LoanStartDate),"")</f>
        <v>52597</v>
      </c>
      <c r="D221" s="22">
        <f>IF(PaymentSchedule[[#This Row],[PMT NO]]&lt;&gt;"",IF(ROW()-ROW(PaymentSchedule[[#Headers],[BEGINNING BALANCE]])=1,LoanAmount,INDEX(PaymentSchedule[ENDING BALANCE],ROW()-ROW(PaymentSchedule[[#Headers],[BEGINNING BALANCE]])-1)),"")</f>
        <v>80853685.3863109</v>
      </c>
      <c r="E221" s="22">
        <f>IF(PaymentSchedule[[#This Row],[PMT NO]]&lt;&gt;"",ScheduledPayment,"")</f>
        <v>2277234.34564384</v>
      </c>
      <c r="F22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1" s="22">
        <f>IF(PaymentSchedule[[#This Row],[PMT NO]]&lt;&gt;"",PaymentSchedule[[#This Row],[TOTAL PAYMENT]]-PaymentSchedule[[#This Row],[INTEREST]],"")</f>
        <v>2216594.0816041</v>
      </c>
      <c r="I221" s="22">
        <f>IF(PaymentSchedule[[#This Row],[PMT NO]]&lt;&gt;"",PaymentSchedule[[#This Row],[BEGINNING BALANCE]]*(InterestRate/PaymentsPerYear),"")</f>
        <v>60640.2640397332</v>
      </c>
      <c r="J22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78637091.3047068</v>
      </c>
      <c r="K221" s="22">
        <f ca="1">IF(PaymentSchedule[[#This Row],[PMT NO]]&lt;&gt;"",SUM(INDEX(PaymentSchedule[INTEREST],1,1):PaymentSchedule[[#This Row],[INTEREST]]),"")</f>
        <v>45470132.1616934</v>
      </c>
    </row>
    <row r="222" spans="2:11">
      <c r="B222" s="23">
        <f>IF(LoanIsGood,IF(ROW()-ROW(PaymentSchedule[[#Headers],[PMT NO]])&gt;ScheduledNumberOfPayments,"",ROW()-ROW(PaymentSchedule[[#Headers],[PMT NO]])),"")</f>
        <v>206</v>
      </c>
      <c r="C222" s="21">
        <f>IF(PaymentSchedule[[#This Row],[PMT NO]]&lt;&gt;"",EOMONTH(LoanStartDate,ROW(PaymentSchedule[[#This Row],[PMT NO]])-ROW(PaymentSchedule[[#Headers],[PMT NO]])-2)+DAY(LoanStartDate),"")</f>
        <v>52628</v>
      </c>
      <c r="D222" s="22">
        <f>IF(PaymentSchedule[[#This Row],[PMT NO]]&lt;&gt;"",IF(ROW()-ROW(PaymentSchedule[[#Headers],[BEGINNING BALANCE]])=1,LoanAmount,INDEX(PaymentSchedule[ENDING BALANCE],ROW()-ROW(PaymentSchedule[[#Headers],[BEGINNING BALANCE]])-1)),"")</f>
        <v>78637091.3047068</v>
      </c>
      <c r="E222" s="22">
        <f>IF(PaymentSchedule[[#This Row],[PMT NO]]&lt;&gt;"",ScheduledPayment,"")</f>
        <v>2277234.34564384</v>
      </c>
      <c r="F22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2" s="22">
        <f>IF(PaymentSchedule[[#This Row],[PMT NO]]&lt;&gt;"",PaymentSchedule[[#This Row],[TOTAL PAYMENT]]-PaymentSchedule[[#This Row],[INTEREST]],"")</f>
        <v>2218256.52716531</v>
      </c>
      <c r="I222" s="22">
        <f>IF(PaymentSchedule[[#This Row],[PMT NO]]&lt;&gt;"",PaymentSchedule[[#This Row],[BEGINNING BALANCE]]*(InterestRate/PaymentsPerYear),"")</f>
        <v>58977.8184785301</v>
      </c>
      <c r="J22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76418834.7775415</v>
      </c>
      <c r="K222" s="22">
        <f ca="1">IF(PaymentSchedule[[#This Row],[PMT NO]]&lt;&gt;"",SUM(INDEX(PaymentSchedule[INTEREST],1,1):PaymentSchedule[[#This Row],[INTEREST]]),"")</f>
        <v>45529109.9801719</v>
      </c>
    </row>
    <row r="223" spans="2:11">
      <c r="B223" s="23">
        <f>IF(LoanIsGood,IF(ROW()-ROW(PaymentSchedule[[#Headers],[PMT NO]])&gt;ScheduledNumberOfPayments,"",ROW()-ROW(PaymentSchedule[[#Headers],[PMT NO]])),"")</f>
        <v>207</v>
      </c>
      <c r="C223" s="21">
        <f>IF(PaymentSchedule[[#This Row],[PMT NO]]&lt;&gt;"",EOMONTH(LoanStartDate,ROW(PaymentSchedule[[#This Row],[PMT NO]])-ROW(PaymentSchedule[[#Headers],[PMT NO]])-2)+DAY(LoanStartDate),"")</f>
        <v>52657</v>
      </c>
      <c r="D223" s="22">
        <f>IF(PaymentSchedule[[#This Row],[PMT NO]]&lt;&gt;"",IF(ROW()-ROW(PaymentSchedule[[#Headers],[BEGINNING BALANCE]])=1,LoanAmount,INDEX(PaymentSchedule[ENDING BALANCE],ROW()-ROW(PaymentSchedule[[#Headers],[BEGINNING BALANCE]])-1)),"")</f>
        <v>76418834.7775415</v>
      </c>
      <c r="E223" s="22">
        <f>IF(PaymentSchedule[[#This Row],[PMT NO]]&lt;&gt;"",ScheduledPayment,"")</f>
        <v>2277234.34564384</v>
      </c>
      <c r="F22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3" s="22">
        <f>IF(PaymentSchedule[[#This Row],[PMT NO]]&lt;&gt;"",PaymentSchedule[[#This Row],[TOTAL PAYMENT]]-PaymentSchedule[[#This Row],[INTEREST]],"")</f>
        <v>2219920.21956068</v>
      </c>
      <c r="I223" s="22">
        <f>IF(PaymentSchedule[[#This Row],[PMT NO]]&lt;&gt;"",PaymentSchedule[[#This Row],[BEGINNING BALANCE]]*(InterestRate/PaymentsPerYear),"")</f>
        <v>57314.1260831561</v>
      </c>
      <c r="J22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74198914.5579808</v>
      </c>
      <c r="K223" s="22">
        <f ca="1">IF(PaymentSchedule[[#This Row],[PMT NO]]&lt;&gt;"",SUM(INDEX(PaymentSchedule[INTEREST],1,1):PaymentSchedule[[#This Row],[INTEREST]]),"")</f>
        <v>45586424.106255</v>
      </c>
    </row>
    <row r="224" spans="2:11">
      <c r="B224" s="23">
        <f>IF(LoanIsGood,IF(ROW()-ROW(PaymentSchedule[[#Headers],[PMT NO]])&gt;ScheduledNumberOfPayments,"",ROW()-ROW(PaymentSchedule[[#Headers],[PMT NO]])),"")</f>
        <v>208</v>
      </c>
      <c r="C224" s="21">
        <f>IF(PaymentSchedule[[#This Row],[PMT NO]]&lt;&gt;"",EOMONTH(LoanStartDate,ROW(PaymentSchedule[[#This Row],[PMT NO]])-ROW(PaymentSchedule[[#Headers],[PMT NO]])-2)+DAY(LoanStartDate),"")</f>
        <v>52688</v>
      </c>
      <c r="D224" s="22">
        <f>IF(PaymentSchedule[[#This Row],[PMT NO]]&lt;&gt;"",IF(ROW()-ROW(PaymentSchedule[[#Headers],[BEGINNING BALANCE]])=1,LoanAmount,INDEX(PaymentSchedule[ENDING BALANCE],ROW()-ROW(PaymentSchedule[[#Headers],[BEGINNING BALANCE]])-1)),"")</f>
        <v>74198914.5579808</v>
      </c>
      <c r="E224" s="22">
        <f>IF(PaymentSchedule[[#This Row],[PMT NO]]&lt;&gt;"",ScheduledPayment,"")</f>
        <v>2277234.34564384</v>
      </c>
      <c r="F22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4" s="22">
        <f>IF(PaymentSchedule[[#This Row],[PMT NO]]&lt;&gt;"",PaymentSchedule[[#This Row],[TOTAL PAYMENT]]-PaymentSchedule[[#This Row],[INTEREST]],"")</f>
        <v>2221585.15972535</v>
      </c>
      <c r="I224" s="22">
        <f>IF(PaymentSchedule[[#This Row],[PMT NO]]&lt;&gt;"",PaymentSchedule[[#This Row],[BEGINNING BALANCE]]*(InterestRate/PaymentsPerYear),"")</f>
        <v>55649.1859184856</v>
      </c>
      <c r="J22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71977329.3982554</v>
      </c>
      <c r="K224" s="22">
        <f ca="1">IF(PaymentSchedule[[#This Row],[PMT NO]]&lt;&gt;"",SUM(INDEX(PaymentSchedule[INTEREST],1,1):PaymentSchedule[[#This Row],[INTEREST]]),"")</f>
        <v>45642073.2921735</v>
      </c>
    </row>
    <row r="225" spans="2:11">
      <c r="B225" s="23">
        <f>IF(LoanIsGood,IF(ROW()-ROW(PaymentSchedule[[#Headers],[PMT NO]])&gt;ScheduledNumberOfPayments,"",ROW()-ROW(PaymentSchedule[[#Headers],[PMT NO]])),"")</f>
        <v>209</v>
      </c>
      <c r="C225" s="21">
        <f>IF(PaymentSchedule[[#This Row],[PMT NO]]&lt;&gt;"",EOMONTH(LoanStartDate,ROW(PaymentSchedule[[#This Row],[PMT NO]])-ROW(PaymentSchedule[[#Headers],[PMT NO]])-2)+DAY(LoanStartDate),"")</f>
        <v>52718</v>
      </c>
      <c r="D225" s="22">
        <f>IF(PaymentSchedule[[#This Row],[PMT NO]]&lt;&gt;"",IF(ROW()-ROW(PaymentSchedule[[#Headers],[BEGINNING BALANCE]])=1,LoanAmount,INDEX(PaymentSchedule[ENDING BALANCE],ROW()-ROW(PaymentSchedule[[#Headers],[BEGINNING BALANCE]])-1)),"")</f>
        <v>71977329.3982554</v>
      </c>
      <c r="E225" s="22">
        <f>IF(PaymentSchedule[[#This Row],[PMT NO]]&lt;&gt;"",ScheduledPayment,"")</f>
        <v>2277234.34564384</v>
      </c>
      <c r="F22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5" s="22">
        <f>IF(PaymentSchedule[[#This Row],[PMT NO]]&lt;&gt;"",PaymentSchedule[[#This Row],[TOTAL PAYMENT]]-PaymentSchedule[[#This Row],[INTEREST]],"")</f>
        <v>2223251.34859515</v>
      </c>
      <c r="I225" s="22">
        <f>IF(PaymentSchedule[[#This Row],[PMT NO]]&lt;&gt;"",PaymentSchedule[[#This Row],[BEGINNING BALANCE]]*(InterestRate/PaymentsPerYear),"")</f>
        <v>53982.9970486916</v>
      </c>
      <c r="J22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69754078.0496603</v>
      </c>
      <c r="K225" s="22">
        <f ca="1">IF(PaymentSchedule[[#This Row],[PMT NO]]&lt;&gt;"",SUM(INDEX(PaymentSchedule[INTEREST],1,1):PaymentSchedule[[#This Row],[INTEREST]]),"")</f>
        <v>45696056.2892222</v>
      </c>
    </row>
    <row r="226" spans="2:11">
      <c r="B226" s="23">
        <f>IF(LoanIsGood,IF(ROW()-ROW(PaymentSchedule[[#Headers],[PMT NO]])&gt;ScheduledNumberOfPayments,"",ROW()-ROW(PaymentSchedule[[#Headers],[PMT NO]])),"")</f>
        <v>210</v>
      </c>
      <c r="C226" s="21">
        <f>IF(PaymentSchedule[[#This Row],[PMT NO]]&lt;&gt;"",EOMONTH(LoanStartDate,ROW(PaymentSchedule[[#This Row],[PMT NO]])-ROW(PaymentSchedule[[#Headers],[PMT NO]])-2)+DAY(LoanStartDate),"")</f>
        <v>52749</v>
      </c>
      <c r="D226" s="22">
        <f>IF(PaymentSchedule[[#This Row],[PMT NO]]&lt;&gt;"",IF(ROW()-ROW(PaymentSchedule[[#Headers],[BEGINNING BALANCE]])=1,LoanAmount,INDEX(PaymentSchedule[ENDING BALANCE],ROW()-ROW(PaymentSchedule[[#Headers],[BEGINNING BALANCE]])-1)),"")</f>
        <v>69754078.0496603</v>
      </c>
      <c r="E226" s="22">
        <f>IF(PaymentSchedule[[#This Row],[PMT NO]]&lt;&gt;"",ScheduledPayment,"")</f>
        <v>2277234.34564384</v>
      </c>
      <c r="F22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6" s="22">
        <f>IF(PaymentSchedule[[#This Row],[PMT NO]]&lt;&gt;"",PaymentSchedule[[#This Row],[TOTAL PAYMENT]]-PaymentSchedule[[#This Row],[INTEREST]],"")</f>
        <v>2224918.78710659</v>
      </c>
      <c r="I226" s="22">
        <f>IF(PaymentSchedule[[#This Row],[PMT NO]]&lt;&gt;"",PaymentSchedule[[#This Row],[BEGINNING BALANCE]]*(InterestRate/PaymentsPerYear),"")</f>
        <v>52315.5585372452</v>
      </c>
      <c r="J22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67529159.2625537</v>
      </c>
      <c r="K226" s="22">
        <f ca="1">IF(PaymentSchedule[[#This Row],[PMT NO]]&lt;&gt;"",SUM(INDEX(PaymentSchedule[INTEREST],1,1):PaymentSchedule[[#This Row],[INTEREST]]),"")</f>
        <v>45748371.8477595</v>
      </c>
    </row>
    <row r="227" spans="2:11">
      <c r="B227" s="23">
        <f>IF(LoanIsGood,IF(ROW()-ROW(PaymentSchedule[[#Headers],[PMT NO]])&gt;ScheduledNumberOfPayments,"",ROW()-ROW(PaymentSchedule[[#Headers],[PMT NO]])),"")</f>
        <v>211</v>
      </c>
      <c r="C227" s="21">
        <f>IF(PaymentSchedule[[#This Row],[PMT NO]]&lt;&gt;"",EOMONTH(LoanStartDate,ROW(PaymentSchedule[[#This Row],[PMT NO]])-ROW(PaymentSchedule[[#Headers],[PMT NO]])-2)+DAY(LoanStartDate),"")</f>
        <v>52779</v>
      </c>
      <c r="D227" s="22">
        <f>IF(PaymentSchedule[[#This Row],[PMT NO]]&lt;&gt;"",IF(ROW()-ROW(PaymentSchedule[[#Headers],[BEGINNING BALANCE]])=1,LoanAmount,INDEX(PaymentSchedule[ENDING BALANCE],ROW()-ROW(PaymentSchedule[[#Headers],[BEGINNING BALANCE]])-1)),"")</f>
        <v>67529159.2625537</v>
      </c>
      <c r="E227" s="22">
        <f>IF(PaymentSchedule[[#This Row],[PMT NO]]&lt;&gt;"",ScheduledPayment,"")</f>
        <v>2277234.34564384</v>
      </c>
      <c r="F22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7" s="22">
        <f>IF(PaymentSchedule[[#This Row],[PMT NO]]&lt;&gt;"",PaymentSchedule[[#This Row],[TOTAL PAYMENT]]-PaymentSchedule[[#This Row],[INTEREST]],"")</f>
        <v>2226587.47619692</v>
      </c>
      <c r="I227" s="22">
        <f>IF(PaymentSchedule[[#This Row],[PMT NO]]&lt;&gt;"",PaymentSchedule[[#This Row],[BEGINNING BALANCE]]*(InterestRate/PaymentsPerYear),"")</f>
        <v>50646.8694469153</v>
      </c>
      <c r="J22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65302571.7863568</v>
      </c>
      <c r="K227" s="22">
        <f ca="1">IF(PaymentSchedule[[#This Row],[PMT NO]]&lt;&gt;"",SUM(INDEX(PaymentSchedule[INTEREST],1,1):PaymentSchedule[[#This Row],[INTEREST]]),"")</f>
        <v>45799018.7172064</v>
      </c>
    </row>
    <row r="228" spans="2:11">
      <c r="B228" s="23">
        <f>IF(LoanIsGood,IF(ROW()-ROW(PaymentSchedule[[#Headers],[PMT NO]])&gt;ScheduledNumberOfPayments,"",ROW()-ROW(PaymentSchedule[[#Headers],[PMT NO]])),"")</f>
        <v>212</v>
      </c>
      <c r="C228" s="21">
        <f>IF(PaymentSchedule[[#This Row],[PMT NO]]&lt;&gt;"",EOMONTH(LoanStartDate,ROW(PaymentSchedule[[#This Row],[PMT NO]])-ROW(PaymentSchedule[[#Headers],[PMT NO]])-2)+DAY(LoanStartDate),"")</f>
        <v>52810</v>
      </c>
      <c r="D228" s="22">
        <f>IF(PaymentSchedule[[#This Row],[PMT NO]]&lt;&gt;"",IF(ROW()-ROW(PaymentSchedule[[#Headers],[BEGINNING BALANCE]])=1,LoanAmount,INDEX(PaymentSchedule[ENDING BALANCE],ROW()-ROW(PaymentSchedule[[#Headers],[BEGINNING BALANCE]])-1)),"")</f>
        <v>65302571.7863568</v>
      </c>
      <c r="E228" s="22">
        <f>IF(PaymentSchedule[[#This Row],[PMT NO]]&lt;&gt;"",ScheduledPayment,"")</f>
        <v>2277234.34564384</v>
      </c>
      <c r="F22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8" s="22">
        <f>IF(PaymentSchedule[[#This Row],[PMT NO]]&lt;&gt;"",PaymentSchedule[[#This Row],[TOTAL PAYMENT]]-PaymentSchedule[[#This Row],[INTEREST]],"")</f>
        <v>2228257.41680407</v>
      </c>
      <c r="I228" s="22">
        <f>IF(PaymentSchedule[[#This Row],[PMT NO]]&lt;&gt;"",PaymentSchedule[[#This Row],[BEGINNING BALANCE]]*(InterestRate/PaymentsPerYear),"")</f>
        <v>48976.9288397676</v>
      </c>
      <c r="J22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63074314.3695527</v>
      </c>
      <c r="K228" s="22">
        <f ca="1">IF(PaymentSchedule[[#This Row],[PMT NO]]&lt;&gt;"",SUM(INDEX(PaymentSchedule[INTEREST],1,1):PaymentSchedule[[#This Row],[INTEREST]]),"")</f>
        <v>45847995.6460462</v>
      </c>
    </row>
    <row r="229" spans="2:11">
      <c r="B229" s="23">
        <f>IF(LoanIsGood,IF(ROW()-ROW(PaymentSchedule[[#Headers],[PMT NO]])&gt;ScheduledNumberOfPayments,"",ROW()-ROW(PaymentSchedule[[#Headers],[PMT NO]])),"")</f>
        <v>213</v>
      </c>
      <c r="C229" s="21">
        <f>IF(PaymentSchedule[[#This Row],[PMT NO]]&lt;&gt;"",EOMONTH(LoanStartDate,ROW(PaymentSchedule[[#This Row],[PMT NO]])-ROW(PaymentSchedule[[#Headers],[PMT NO]])-2)+DAY(LoanStartDate),"")</f>
        <v>52841</v>
      </c>
      <c r="D229" s="22">
        <f>IF(PaymentSchedule[[#This Row],[PMT NO]]&lt;&gt;"",IF(ROW()-ROW(PaymentSchedule[[#Headers],[BEGINNING BALANCE]])=1,LoanAmount,INDEX(PaymentSchedule[ENDING BALANCE],ROW()-ROW(PaymentSchedule[[#Headers],[BEGINNING BALANCE]])-1)),"")</f>
        <v>63074314.3695527</v>
      </c>
      <c r="E229" s="22">
        <f>IF(PaymentSchedule[[#This Row],[PMT NO]]&lt;&gt;"",ScheduledPayment,"")</f>
        <v>2277234.34564384</v>
      </c>
      <c r="F22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29" s="22">
        <f>IF(PaymentSchedule[[#This Row],[PMT NO]]&lt;&gt;"",PaymentSchedule[[#This Row],[TOTAL PAYMENT]]-PaymentSchedule[[#This Row],[INTEREST]],"")</f>
        <v>2229928.60986667</v>
      </c>
      <c r="I229" s="22">
        <f>IF(PaymentSchedule[[#This Row],[PMT NO]]&lt;&gt;"",PaymentSchedule[[#This Row],[BEGINNING BALANCE]]*(InterestRate/PaymentsPerYear),"")</f>
        <v>47305.7357771645</v>
      </c>
      <c r="J22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60844385.759686</v>
      </c>
      <c r="K229" s="22">
        <f ca="1">IF(PaymentSchedule[[#This Row],[PMT NO]]&lt;&gt;"",SUM(INDEX(PaymentSchedule[INTEREST],1,1):PaymentSchedule[[#This Row],[INTEREST]]),"")</f>
        <v>45895301.3818233</v>
      </c>
    </row>
    <row r="230" spans="2:11">
      <c r="B230" s="23">
        <f>IF(LoanIsGood,IF(ROW()-ROW(PaymentSchedule[[#Headers],[PMT NO]])&gt;ScheduledNumberOfPayments,"",ROW()-ROW(PaymentSchedule[[#Headers],[PMT NO]])),"")</f>
        <v>214</v>
      </c>
      <c r="C230" s="21">
        <f>IF(PaymentSchedule[[#This Row],[PMT NO]]&lt;&gt;"",EOMONTH(LoanStartDate,ROW(PaymentSchedule[[#This Row],[PMT NO]])-ROW(PaymentSchedule[[#Headers],[PMT NO]])-2)+DAY(LoanStartDate),"")</f>
        <v>52871</v>
      </c>
      <c r="D230" s="22">
        <f>IF(PaymentSchedule[[#This Row],[PMT NO]]&lt;&gt;"",IF(ROW()-ROW(PaymentSchedule[[#Headers],[BEGINNING BALANCE]])=1,LoanAmount,INDEX(PaymentSchedule[ENDING BALANCE],ROW()-ROW(PaymentSchedule[[#Headers],[BEGINNING BALANCE]])-1)),"")</f>
        <v>60844385.759686</v>
      </c>
      <c r="E230" s="22">
        <f>IF(PaymentSchedule[[#This Row],[PMT NO]]&lt;&gt;"",ScheduledPayment,"")</f>
        <v>2277234.34564384</v>
      </c>
      <c r="F23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0" s="22">
        <f>IF(PaymentSchedule[[#This Row],[PMT NO]]&lt;&gt;"",PaymentSchedule[[#This Row],[TOTAL PAYMENT]]-PaymentSchedule[[#This Row],[INTEREST]],"")</f>
        <v>2231601.05632407</v>
      </c>
      <c r="I230" s="22">
        <f>IF(PaymentSchedule[[#This Row],[PMT NO]]&lt;&gt;"",PaymentSchedule[[#This Row],[BEGINNING BALANCE]]*(InterestRate/PaymentsPerYear),"")</f>
        <v>45633.2893197645</v>
      </c>
      <c r="J23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58612784.703362</v>
      </c>
      <c r="K230" s="22">
        <f ca="1">IF(PaymentSchedule[[#This Row],[PMT NO]]&lt;&gt;"",SUM(INDEX(PaymentSchedule[INTEREST],1,1):PaymentSchedule[[#This Row],[INTEREST]]),"")</f>
        <v>45940934.6711431</v>
      </c>
    </row>
    <row r="231" spans="2:11">
      <c r="B231" s="23">
        <f>IF(LoanIsGood,IF(ROW()-ROW(PaymentSchedule[[#Headers],[PMT NO]])&gt;ScheduledNumberOfPayments,"",ROW()-ROW(PaymentSchedule[[#Headers],[PMT NO]])),"")</f>
        <v>215</v>
      </c>
      <c r="C231" s="21">
        <f>IF(PaymentSchedule[[#This Row],[PMT NO]]&lt;&gt;"",EOMONTH(LoanStartDate,ROW(PaymentSchedule[[#This Row],[PMT NO]])-ROW(PaymentSchedule[[#Headers],[PMT NO]])-2)+DAY(LoanStartDate),"")</f>
        <v>52902</v>
      </c>
      <c r="D231" s="22">
        <f>IF(PaymentSchedule[[#This Row],[PMT NO]]&lt;&gt;"",IF(ROW()-ROW(PaymentSchedule[[#Headers],[BEGINNING BALANCE]])=1,LoanAmount,INDEX(PaymentSchedule[ENDING BALANCE],ROW()-ROW(PaymentSchedule[[#Headers],[BEGINNING BALANCE]])-1)),"")</f>
        <v>58612784.703362</v>
      </c>
      <c r="E231" s="22">
        <f>IF(PaymentSchedule[[#This Row],[PMT NO]]&lt;&gt;"",ScheduledPayment,"")</f>
        <v>2277234.34564384</v>
      </c>
      <c r="F23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1" s="22">
        <f>IF(PaymentSchedule[[#This Row],[PMT NO]]&lt;&gt;"",PaymentSchedule[[#This Row],[TOTAL PAYMENT]]-PaymentSchedule[[#This Row],[INTEREST]],"")</f>
        <v>2233274.75711632</v>
      </c>
      <c r="I231" s="22">
        <f>IF(PaymentSchedule[[#This Row],[PMT NO]]&lt;&gt;"",PaymentSchedule[[#This Row],[BEGINNING BALANCE]]*(InterestRate/PaymentsPerYear),"")</f>
        <v>43959.5885275215</v>
      </c>
      <c r="J23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56379509.9462457</v>
      </c>
      <c r="K231" s="22">
        <f ca="1">IF(PaymentSchedule[[#This Row],[PMT NO]]&lt;&gt;"",SUM(INDEX(PaymentSchedule[INTEREST],1,1):PaymentSchedule[[#This Row],[INTEREST]]),"")</f>
        <v>45984894.2596706</v>
      </c>
    </row>
    <row r="232" spans="2:11">
      <c r="B232" s="23">
        <f>IF(LoanIsGood,IF(ROW()-ROW(PaymentSchedule[[#Headers],[PMT NO]])&gt;ScheduledNumberOfPayments,"",ROW()-ROW(PaymentSchedule[[#Headers],[PMT NO]])),"")</f>
        <v>216</v>
      </c>
      <c r="C232" s="21">
        <f>IF(PaymentSchedule[[#This Row],[PMT NO]]&lt;&gt;"",EOMONTH(LoanStartDate,ROW(PaymentSchedule[[#This Row],[PMT NO]])-ROW(PaymentSchedule[[#Headers],[PMT NO]])-2)+DAY(LoanStartDate),"")</f>
        <v>52932</v>
      </c>
      <c r="D232" s="22">
        <f>IF(PaymentSchedule[[#This Row],[PMT NO]]&lt;&gt;"",IF(ROW()-ROW(PaymentSchedule[[#Headers],[BEGINNING BALANCE]])=1,LoanAmount,INDEX(PaymentSchedule[ENDING BALANCE],ROW()-ROW(PaymentSchedule[[#Headers],[BEGINNING BALANCE]])-1)),"")</f>
        <v>56379509.9462457</v>
      </c>
      <c r="E232" s="22">
        <f>IF(PaymentSchedule[[#This Row],[PMT NO]]&lt;&gt;"",ScheduledPayment,"")</f>
        <v>2277234.34564384</v>
      </c>
      <c r="F23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2" s="22">
        <f>IF(PaymentSchedule[[#This Row],[PMT NO]]&lt;&gt;"",PaymentSchedule[[#This Row],[TOTAL PAYMENT]]-PaymentSchedule[[#This Row],[INTEREST]],"")</f>
        <v>2234949.71318415</v>
      </c>
      <c r="I232" s="22">
        <f>IF(PaymentSchedule[[#This Row],[PMT NO]]&lt;&gt;"",PaymentSchedule[[#This Row],[BEGINNING BALANCE]]*(InterestRate/PaymentsPerYear),"")</f>
        <v>42284.6324596842</v>
      </c>
      <c r="J23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54144560.2330615</v>
      </c>
      <c r="K232" s="22">
        <f ca="1">IF(PaymentSchedule[[#This Row],[PMT NO]]&lt;&gt;"",SUM(INDEX(PaymentSchedule[INTEREST],1,1):PaymentSchedule[[#This Row],[INTEREST]]),"")</f>
        <v>46027178.8921303</v>
      </c>
    </row>
    <row r="233" spans="2:11">
      <c r="B233" s="23">
        <f>IF(LoanIsGood,IF(ROW()-ROW(PaymentSchedule[[#Headers],[PMT NO]])&gt;ScheduledNumberOfPayments,"",ROW()-ROW(PaymentSchedule[[#Headers],[PMT NO]])),"")</f>
        <v>217</v>
      </c>
      <c r="C233" s="21">
        <f>IF(PaymentSchedule[[#This Row],[PMT NO]]&lt;&gt;"",EOMONTH(LoanStartDate,ROW(PaymentSchedule[[#This Row],[PMT NO]])-ROW(PaymentSchedule[[#Headers],[PMT NO]])-2)+DAY(LoanStartDate),"")</f>
        <v>52963</v>
      </c>
      <c r="D233" s="22">
        <f>IF(PaymentSchedule[[#This Row],[PMT NO]]&lt;&gt;"",IF(ROW()-ROW(PaymentSchedule[[#Headers],[BEGINNING BALANCE]])=1,LoanAmount,INDEX(PaymentSchedule[ENDING BALANCE],ROW()-ROW(PaymentSchedule[[#Headers],[BEGINNING BALANCE]])-1)),"")</f>
        <v>54144560.2330615</v>
      </c>
      <c r="E233" s="22">
        <f>IF(PaymentSchedule[[#This Row],[PMT NO]]&lt;&gt;"",ScheduledPayment,"")</f>
        <v>2277234.34564384</v>
      </c>
      <c r="F23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3" s="22">
        <f>IF(PaymentSchedule[[#This Row],[PMT NO]]&lt;&gt;"",PaymentSchedule[[#This Row],[TOTAL PAYMENT]]-PaymentSchedule[[#This Row],[INTEREST]],"")</f>
        <v>2236625.92546904</v>
      </c>
      <c r="I233" s="22">
        <f>IF(PaymentSchedule[[#This Row],[PMT NO]]&lt;&gt;"",PaymentSchedule[[#This Row],[BEGINNING BALANCE]]*(InterestRate/PaymentsPerYear),"")</f>
        <v>40608.4201747961</v>
      </c>
      <c r="J23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51907934.3075925</v>
      </c>
      <c r="K233" s="22">
        <f ca="1">IF(PaymentSchedule[[#This Row],[PMT NO]]&lt;&gt;"",SUM(INDEX(PaymentSchedule[INTEREST],1,1):PaymentSchedule[[#This Row],[INTEREST]]),"")</f>
        <v>46067787.3123051</v>
      </c>
    </row>
    <row r="234" spans="2:11">
      <c r="B234" s="23">
        <f>IF(LoanIsGood,IF(ROW()-ROW(PaymentSchedule[[#Headers],[PMT NO]])&gt;ScheduledNumberOfPayments,"",ROW()-ROW(PaymentSchedule[[#Headers],[PMT NO]])),"")</f>
        <v>218</v>
      </c>
      <c r="C234" s="21">
        <f>IF(PaymentSchedule[[#This Row],[PMT NO]]&lt;&gt;"",EOMONTH(LoanStartDate,ROW(PaymentSchedule[[#This Row],[PMT NO]])-ROW(PaymentSchedule[[#Headers],[PMT NO]])-2)+DAY(LoanStartDate),"")</f>
        <v>52994</v>
      </c>
      <c r="D234" s="22">
        <f>IF(PaymentSchedule[[#This Row],[PMT NO]]&lt;&gt;"",IF(ROW()-ROW(PaymentSchedule[[#Headers],[BEGINNING BALANCE]])=1,LoanAmount,INDEX(PaymentSchedule[ENDING BALANCE],ROW()-ROW(PaymentSchedule[[#Headers],[BEGINNING BALANCE]])-1)),"")</f>
        <v>51907934.3075925</v>
      </c>
      <c r="E234" s="22">
        <f>IF(PaymentSchedule[[#This Row],[PMT NO]]&lt;&gt;"",ScheduledPayment,"")</f>
        <v>2277234.34564384</v>
      </c>
      <c r="F23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4" s="22">
        <f>IF(PaymentSchedule[[#This Row],[PMT NO]]&lt;&gt;"",PaymentSchedule[[#This Row],[TOTAL PAYMENT]]-PaymentSchedule[[#This Row],[INTEREST]],"")</f>
        <v>2238303.39491314</v>
      </c>
      <c r="I234" s="22">
        <f>IF(PaymentSchedule[[#This Row],[PMT NO]]&lt;&gt;"",PaymentSchedule[[#This Row],[BEGINNING BALANCE]]*(InterestRate/PaymentsPerYear),"")</f>
        <v>38930.9507306943</v>
      </c>
      <c r="J23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49669630.9126793</v>
      </c>
      <c r="K234" s="22">
        <f ca="1">IF(PaymentSchedule[[#This Row],[PMT NO]]&lt;&gt;"",SUM(INDEX(PaymentSchedule[INTEREST],1,1):PaymentSchedule[[#This Row],[INTEREST]]),"")</f>
        <v>46106718.2630358</v>
      </c>
    </row>
    <row r="235" spans="2:11">
      <c r="B235" s="23">
        <f>IF(LoanIsGood,IF(ROW()-ROW(PaymentSchedule[[#Headers],[PMT NO]])&gt;ScheduledNumberOfPayments,"",ROW()-ROW(PaymentSchedule[[#Headers],[PMT NO]])),"")</f>
        <v>219</v>
      </c>
      <c r="C235" s="21">
        <f>IF(PaymentSchedule[[#This Row],[PMT NO]]&lt;&gt;"",EOMONTH(LoanStartDate,ROW(PaymentSchedule[[#This Row],[PMT NO]])-ROW(PaymentSchedule[[#Headers],[PMT NO]])-2)+DAY(LoanStartDate),"")</f>
        <v>53022</v>
      </c>
      <c r="D235" s="22">
        <f>IF(PaymentSchedule[[#This Row],[PMT NO]]&lt;&gt;"",IF(ROW()-ROW(PaymentSchedule[[#Headers],[BEGINNING BALANCE]])=1,LoanAmount,INDEX(PaymentSchedule[ENDING BALANCE],ROW()-ROW(PaymentSchedule[[#Headers],[BEGINNING BALANCE]])-1)),"")</f>
        <v>49669630.9126793</v>
      </c>
      <c r="E235" s="22">
        <f>IF(PaymentSchedule[[#This Row],[PMT NO]]&lt;&gt;"",ScheduledPayment,"")</f>
        <v>2277234.34564384</v>
      </c>
      <c r="F23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5" s="22">
        <f>IF(PaymentSchedule[[#This Row],[PMT NO]]&lt;&gt;"",PaymentSchedule[[#This Row],[TOTAL PAYMENT]]-PaymentSchedule[[#This Row],[INTEREST]],"")</f>
        <v>2239982.12245933</v>
      </c>
      <c r="I235" s="22">
        <f>IF(PaymentSchedule[[#This Row],[PMT NO]]&lt;&gt;"",PaymentSchedule[[#This Row],[BEGINNING BALANCE]]*(InterestRate/PaymentsPerYear),"")</f>
        <v>37252.2231845095</v>
      </c>
      <c r="J23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47429648.79022</v>
      </c>
      <c r="K235" s="22">
        <f ca="1">IF(PaymentSchedule[[#This Row],[PMT NO]]&lt;&gt;"",SUM(INDEX(PaymentSchedule[INTEREST],1,1):PaymentSchedule[[#This Row],[INTEREST]]),"")</f>
        <v>46143970.4862203</v>
      </c>
    </row>
    <row r="236" spans="2:11">
      <c r="B236" s="23">
        <f>IF(LoanIsGood,IF(ROW()-ROW(PaymentSchedule[[#Headers],[PMT NO]])&gt;ScheduledNumberOfPayments,"",ROW()-ROW(PaymentSchedule[[#Headers],[PMT NO]])),"")</f>
        <v>220</v>
      </c>
      <c r="C236" s="21">
        <f>IF(PaymentSchedule[[#This Row],[PMT NO]]&lt;&gt;"",EOMONTH(LoanStartDate,ROW(PaymentSchedule[[#This Row],[PMT NO]])-ROW(PaymentSchedule[[#Headers],[PMT NO]])-2)+DAY(LoanStartDate),"")</f>
        <v>53053</v>
      </c>
      <c r="D236" s="22">
        <f>IF(PaymentSchedule[[#This Row],[PMT NO]]&lt;&gt;"",IF(ROW()-ROW(PaymentSchedule[[#Headers],[BEGINNING BALANCE]])=1,LoanAmount,INDEX(PaymentSchedule[ENDING BALANCE],ROW()-ROW(PaymentSchedule[[#Headers],[BEGINNING BALANCE]])-1)),"")</f>
        <v>47429648.79022</v>
      </c>
      <c r="E236" s="22">
        <f>IF(PaymentSchedule[[#This Row],[PMT NO]]&lt;&gt;"",ScheduledPayment,"")</f>
        <v>2277234.34564384</v>
      </c>
      <c r="F23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6" s="22">
        <f>IF(PaymentSchedule[[#This Row],[PMT NO]]&lt;&gt;"",PaymentSchedule[[#This Row],[TOTAL PAYMENT]]-PaymentSchedule[[#This Row],[INTEREST]],"")</f>
        <v>2241662.10905117</v>
      </c>
      <c r="I236" s="22">
        <f>IF(PaymentSchedule[[#This Row],[PMT NO]]&lt;&gt;"",PaymentSchedule[[#This Row],[BEGINNING BALANCE]]*(InterestRate/PaymentsPerYear),"")</f>
        <v>35572.236592665</v>
      </c>
      <c r="J23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45187986.6811688</v>
      </c>
      <c r="K236" s="22">
        <f ca="1">IF(PaymentSchedule[[#This Row],[PMT NO]]&lt;&gt;"",SUM(INDEX(PaymentSchedule[INTEREST],1,1):PaymentSchedule[[#This Row],[INTEREST]]),"")</f>
        <v>46179542.722813</v>
      </c>
    </row>
    <row r="237" spans="2:11">
      <c r="B237" s="23">
        <f>IF(LoanIsGood,IF(ROW()-ROW(PaymentSchedule[[#Headers],[PMT NO]])&gt;ScheduledNumberOfPayments,"",ROW()-ROW(PaymentSchedule[[#Headers],[PMT NO]])),"")</f>
        <v>221</v>
      </c>
      <c r="C237" s="21">
        <f>IF(PaymentSchedule[[#This Row],[PMT NO]]&lt;&gt;"",EOMONTH(LoanStartDate,ROW(PaymentSchedule[[#This Row],[PMT NO]])-ROW(PaymentSchedule[[#Headers],[PMT NO]])-2)+DAY(LoanStartDate),"")</f>
        <v>53083</v>
      </c>
      <c r="D237" s="22">
        <f>IF(PaymentSchedule[[#This Row],[PMT NO]]&lt;&gt;"",IF(ROW()-ROW(PaymentSchedule[[#Headers],[BEGINNING BALANCE]])=1,LoanAmount,INDEX(PaymentSchedule[ENDING BALANCE],ROW()-ROW(PaymentSchedule[[#Headers],[BEGINNING BALANCE]])-1)),"")</f>
        <v>45187986.6811688</v>
      </c>
      <c r="E237" s="22">
        <f>IF(PaymentSchedule[[#This Row],[PMT NO]]&lt;&gt;"",ScheduledPayment,"")</f>
        <v>2277234.34564384</v>
      </c>
      <c r="F23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7" s="22">
        <f>IF(PaymentSchedule[[#This Row],[PMT NO]]&lt;&gt;"",PaymentSchedule[[#This Row],[TOTAL PAYMENT]]-PaymentSchedule[[#This Row],[INTEREST]],"")</f>
        <v>2243343.35563296</v>
      </c>
      <c r="I237" s="22">
        <f>IF(PaymentSchedule[[#This Row],[PMT NO]]&lt;&gt;"",PaymentSchedule[[#This Row],[BEGINNING BALANCE]]*(InterestRate/PaymentsPerYear),"")</f>
        <v>33890.9900108766</v>
      </c>
      <c r="J23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42944643.3255358</v>
      </c>
      <c r="K237" s="22">
        <f ca="1">IF(PaymentSchedule[[#This Row],[PMT NO]]&lt;&gt;"",SUM(INDEX(PaymentSchedule[INTEREST],1,1):PaymentSchedule[[#This Row],[INTEREST]]),"")</f>
        <v>46213433.7128238</v>
      </c>
    </row>
    <row r="238" spans="2:11">
      <c r="B238" s="23">
        <f>IF(LoanIsGood,IF(ROW()-ROW(PaymentSchedule[[#Headers],[PMT NO]])&gt;ScheduledNumberOfPayments,"",ROW()-ROW(PaymentSchedule[[#Headers],[PMT NO]])),"")</f>
        <v>222</v>
      </c>
      <c r="C238" s="21">
        <f>IF(PaymentSchedule[[#This Row],[PMT NO]]&lt;&gt;"",EOMONTH(LoanStartDate,ROW(PaymentSchedule[[#This Row],[PMT NO]])-ROW(PaymentSchedule[[#Headers],[PMT NO]])-2)+DAY(LoanStartDate),"")</f>
        <v>53114</v>
      </c>
      <c r="D238" s="22">
        <f>IF(PaymentSchedule[[#This Row],[PMT NO]]&lt;&gt;"",IF(ROW()-ROW(PaymentSchedule[[#Headers],[BEGINNING BALANCE]])=1,LoanAmount,INDEX(PaymentSchedule[ENDING BALANCE],ROW()-ROW(PaymentSchedule[[#Headers],[BEGINNING BALANCE]])-1)),"")</f>
        <v>42944643.3255358</v>
      </c>
      <c r="E238" s="22">
        <f>IF(PaymentSchedule[[#This Row],[PMT NO]]&lt;&gt;"",ScheduledPayment,"")</f>
        <v>2277234.34564384</v>
      </c>
      <c r="F23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8" s="22">
        <f>IF(PaymentSchedule[[#This Row],[PMT NO]]&lt;&gt;"",PaymentSchedule[[#This Row],[TOTAL PAYMENT]]-PaymentSchedule[[#This Row],[INTEREST]],"")</f>
        <v>2245025.86314969</v>
      </c>
      <c r="I238" s="22">
        <f>IF(PaymentSchedule[[#This Row],[PMT NO]]&lt;&gt;"",PaymentSchedule[[#This Row],[BEGINNING BALANCE]]*(InterestRate/PaymentsPerYear),"")</f>
        <v>32208.4824941519</v>
      </c>
      <c r="J23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40699617.4623862</v>
      </c>
      <c r="K238" s="22">
        <f ca="1">IF(PaymentSchedule[[#This Row],[PMT NO]]&lt;&gt;"",SUM(INDEX(PaymentSchedule[INTEREST],1,1):PaymentSchedule[[#This Row],[INTEREST]]),"")</f>
        <v>46245642.195318</v>
      </c>
    </row>
    <row r="239" spans="2:11">
      <c r="B239" s="23">
        <f>IF(LoanIsGood,IF(ROW()-ROW(PaymentSchedule[[#Headers],[PMT NO]])&gt;ScheduledNumberOfPayments,"",ROW()-ROW(PaymentSchedule[[#Headers],[PMT NO]])),"")</f>
        <v>223</v>
      </c>
      <c r="C239" s="21">
        <f>IF(PaymentSchedule[[#This Row],[PMT NO]]&lt;&gt;"",EOMONTH(LoanStartDate,ROW(PaymentSchedule[[#This Row],[PMT NO]])-ROW(PaymentSchedule[[#Headers],[PMT NO]])-2)+DAY(LoanStartDate),"")</f>
        <v>53144</v>
      </c>
      <c r="D239" s="22">
        <f>IF(PaymentSchedule[[#This Row],[PMT NO]]&lt;&gt;"",IF(ROW()-ROW(PaymentSchedule[[#Headers],[BEGINNING BALANCE]])=1,LoanAmount,INDEX(PaymentSchedule[ENDING BALANCE],ROW()-ROW(PaymentSchedule[[#Headers],[BEGINNING BALANCE]])-1)),"")</f>
        <v>40699617.4623862</v>
      </c>
      <c r="E239" s="22">
        <f>IF(PaymentSchedule[[#This Row],[PMT NO]]&lt;&gt;"",ScheduledPayment,"")</f>
        <v>2277234.34564384</v>
      </c>
      <c r="F23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39" s="22">
        <f>IF(PaymentSchedule[[#This Row],[PMT NO]]&lt;&gt;"",PaymentSchedule[[#This Row],[TOTAL PAYMENT]]-PaymentSchedule[[#This Row],[INTEREST]],"")</f>
        <v>2246709.63254705</v>
      </c>
      <c r="I239" s="22">
        <f>IF(PaymentSchedule[[#This Row],[PMT NO]]&lt;&gt;"",PaymentSchedule[[#This Row],[BEGINNING BALANCE]]*(InterestRate/PaymentsPerYear),"")</f>
        <v>30524.7130967896</v>
      </c>
      <c r="J23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38452907.8298391</v>
      </c>
      <c r="K239" s="22">
        <f ca="1">IF(PaymentSchedule[[#This Row],[PMT NO]]&lt;&gt;"",SUM(INDEX(PaymentSchedule[INTEREST],1,1):PaymentSchedule[[#This Row],[INTEREST]]),"")</f>
        <v>46276166.9084148</v>
      </c>
    </row>
    <row r="240" spans="2:11">
      <c r="B240" s="23">
        <f>IF(LoanIsGood,IF(ROW()-ROW(PaymentSchedule[[#Headers],[PMT NO]])&gt;ScheduledNumberOfPayments,"",ROW()-ROW(PaymentSchedule[[#Headers],[PMT NO]])),"")</f>
        <v>224</v>
      </c>
      <c r="C240" s="21">
        <f>IF(PaymentSchedule[[#This Row],[PMT NO]]&lt;&gt;"",EOMONTH(LoanStartDate,ROW(PaymentSchedule[[#This Row],[PMT NO]])-ROW(PaymentSchedule[[#Headers],[PMT NO]])-2)+DAY(LoanStartDate),"")</f>
        <v>53175</v>
      </c>
      <c r="D240" s="22">
        <f>IF(PaymentSchedule[[#This Row],[PMT NO]]&lt;&gt;"",IF(ROW()-ROW(PaymentSchedule[[#Headers],[BEGINNING BALANCE]])=1,LoanAmount,INDEX(PaymentSchedule[ENDING BALANCE],ROW()-ROW(PaymentSchedule[[#Headers],[BEGINNING BALANCE]])-1)),"")</f>
        <v>38452907.8298391</v>
      </c>
      <c r="E240" s="22">
        <f>IF(PaymentSchedule[[#This Row],[PMT NO]]&lt;&gt;"",ScheduledPayment,"")</f>
        <v>2277234.34564384</v>
      </c>
      <c r="F24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0" s="22">
        <f>IF(PaymentSchedule[[#This Row],[PMT NO]]&lt;&gt;"",PaymentSchedule[[#This Row],[TOTAL PAYMENT]]-PaymentSchedule[[#This Row],[INTEREST]],"")</f>
        <v>2248394.66477146</v>
      </c>
      <c r="I240" s="22">
        <f>IF(PaymentSchedule[[#This Row],[PMT NO]]&lt;&gt;"",PaymentSchedule[[#This Row],[BEGINNING BALANCE]]*(InterestRate/PaymentsPerYear),"")</f>
        <v>28839.6808723793</v>
      </c>
      <c r="J24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36204513.1650677</v>
      </c>
      <c r="K240" s="22">
        <f ca="1">IF(PaymentSchedule[[#This Row],[PMT NO]]&lt;&gt;"",SUM(INDEX(PaymentSchedule[INTEREST],1,1):PaymentSchedule[[#This Row],[INTEREST]]),"")</f>
        <v>46305006.5892872</v>
      </c>
    </row>
    <row r="241" spans="2:11">
      <c r="B241" s="23">
        <f>IF(LoanIsGood,IF(ROW()-ROW(PaymentSchedule[[#Headers],[PMT NO]])&gt;ScheduledNumberOfPayments,"",ROW()-ROW(PaymentSchedule[[#Headers],[PMT NO]])),"")</f>
        <v>225</v>
      </c>
      <c r="C241" s="21">
        <f>IF(PaymentSchedule[[#This Row],[PMT NO]]&lt;&gt;"",EOMONTH(LoanStartDate,ROW(PaymentSchedule[[#This Row],[PMT NO]])-ROW(PaymentSchedule[[#Headers],[PMT NO]])-2)+DAY(LoanStartDate),"")</f>
        <v>53206</v>
      </c>
      <c r="D241" s="22">
        <f>IF(PaymentSchedule[[#This Row],[PMT NO]]&lt;&gt;"",IF(ROW()-ROW(PaymentSchedule[[#Headers],[BEGINNING BALANCE]])=1,LoanAmount,INDEX(PaymentSchedule[ENDING BALANCE],ROW()-ROW(PaymentSchedule[[#Headers],[BEGINNING BALANCE]])-1)),"")</f>
        <v>36204513.1650677</v>
      </c>
      <c r="E241" s="22">
        <f>IF(PaymentSchedule[[#This Row],[PMT NO]]&lt;&gt;"",ScheduledPayment,"")</f>
        <v>2277234.34564384</v>
      </c>
      <c r="F24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1" s="22">
        <f>IF(PaymentSchedule[[#This Row],[PMT NO]]&lt;&gt;"",PaymentSchedule[[#This Row],[TOTAL PAYMENT]]-PaymentSchedule[[#This Row],[INTEREST]],"")</f>
        <v>2250080.96077004</v>
      </c>
      <c r="I241" s="22">
        <f>IF(PaymentSchedule[[#This Row],[PMT NO]]&lt;&gt;"",PaymentSchedule[[#This Row],[BEGINNING BALANCE]]*(InterestRate/PaymentsPerYear),"")</f>
        <v>27153.3848738007</v>
      </c>
      <c r="J24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33954432.2042976</v>
      </c>
      <c r="K241" s="22">
        <f ca="1">IF(PaymentSchedule[[#This Row],[PMT NO]]&lt;&gt;"",SUM(INDEX(PaymentSchedule[INTEREST],1,1):PaymentSchedule[[#This Row],[INTEREST]]),"")</f>
        <v>46332159.974161</v>
      </c>
    </row>
    <row r="242" spans="2:11">
      <c r="B242" s="23">
        <f>IF(LoanIsGood,IF(ROW()-ROW(PaymentSchedule[[#Headers],[PMT NO]])&gt;ScheduledNumberOfPayments,"",ROW()-ROW(PaymentSchedule[[#Headers],[PMT NO]])),"")</f>
        <v>226</v>
      </c>
      <c r="C242" s="21">
        <f>IF(PaymentSchedule[[#This Row],[PMT NO]]&lt;&gt;"",EOMONTH(LoanStartDate,ROW(PaymentSchedule[[#This Row],[PMT NO]])-ROW(PaymentSchedule[[#Headers],[PMT NO]])-2)+DAY(LoanStartDate),"")</f>
        <v>53236</v>
      </c>
      <c r="D242" s="22">
        <f>IF(PaymentSchedule[[#This Row],[PMT NO]]&lt;&gt;"",IF(ROW()-ROW(PaymentSchedule[[#Headers],[BEGINNING BALANCE]])=1,LoanAmount,INDEX(PaymentSchedule[ENDING BALANCE],ROW()-ROW(PaymentSchedule[[#Headers],[BEGINNING BALANCE]])-1)),"")</f>
        <v>33954432.2042976</v>
      </c>
      <c r="E242" s="22">
        <f>IF(PaymentSchedule[[#This Row],[PMT NO]]&lt;&gt;"",ScheduledPayment,"")</f>
        <v>2277234.34564384</v>
      </c>
      <c r="F24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2" s="22">
        <f>IF(PaymentSchedule[[#This Row],[PMT NO]]&lt;&gt;"",PaymentSchedule[[#This Row],[TOTAL PAYMENT]]-PaymentSchedule[[#This Row],[INTEREST]],"")</f>
        <v>2251768.52149061</v>
      </c>
      <c r="I242" s="22">
        <f>IF(PaymentSchedule[[#This Row],[PMT NO]]&lt;&gt;"",PaymentSchedule[[#This Row],[BEGINNING BALANCE]]*(InterestRate/PaymentsPerYear),"")</f>
        <v>25465.8241532232</v>
      </c>
      <c r="J24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31702663.682807</v>
      </c>
      <c r="K242" s="22">
        <f ca="1">IF(PaymentSchedule[[#This Row],[PMT NO]]&lt;&gt;"",SUM(INDEX(PaymentSchedule[INTEREST],1,1):PaymentSchedule[[#This Row],[INTEREST]]),"")</f>
        <v>46357625.7983142</v>
      </c>
    </row>
    <row r="243" spans="2:11">
      <c r="B243" s="23">
        <f>IF(LoanIsGood,IF(ROW()-ROW(PaymentSchedule[[#Headers],[PMT NO]])&gt;ScheduledNumberOfPayments,"",ROW()-ROW(PaymentSchedule[[#Headers],[PMT NO]])),"")</f>
        <v>227</v>
      </c>
      <c r="C243" s="21">
        <f>IF(PaymentSchedule[[#This Row],[PMT NO]]&lt;&gt;"",EOMONTH(LoanStartDate,ROW(PaymentSchedule[[#This Row],[PMT NO]])-ROW(PaymentSchedule[[#Headers],[PMT NO]])-2)+DAY(LoanStartDate),"")</f>
        <v>53267</v>
      </c>
      <c r="D243" s="22">
        <f>IF(PaymentSchedule[[#This Row],[PMT NO]]&lt;&gt;"",IF(ROW()-ROW(PaymentSchedule[[#Headers],[BEGINNING BALANCE]])=1,LoanAmount,INDEX(PaymentSchedule[ENDING BALANCE],ROW()-ROW(PaymentSchedule[[#Headers],[BEGINNING BALANCE]])-1)),"")</f>
        <v>31702663.682807</v>
      </c>
      <c r="E243" s="22">
        <f>IF(PaymentSchedule[[#This Row],[PMT NO]]&lt;&gt;"",ScheduledPayment,"")</f>
        <v>2277234.34564384</v>
      </c>
      <c r="F24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3" s="22">
        <f>IF(PaymentSchedule[[#This Row],[PMT NO]]&lt;&gt;"",PaymentSchedule[[#This Row],[TOTAL PAYMENT]]-PaymentSchedule[[#This Row],[INTEREST]],"")</f>
        <v>2253457.34788173</v>
      </c>
      <c r="I243" s="22">
        <f>IF(PaymentSchedule[[#This Row],[PMT NO]]&lt;&gt;"",PaymentSchedule[[#This Row],[BEGINNING BALANCE]]*(InterestRate/PaymentsPerYear),"")</f>
        <v>23776.9977621052</v>
      </c>
      <c r="J24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29449206.3349253</v>
      </c>
      <c r="K243" s="22">
        <f ca="1">IF(PaymentSchedule[[#This Row],[PMT NO]]&lt;&gt;"",SUM(INDEX(PaymentSchedule[INTEREST],1,1):PaymentSchedule[[#This Row],[INTEREST]]),"")</f>
        <v>46381402.7960763</v>
      </c>
    </row>
    <row r="244" spans="2:11">
      <c r="B244" s="23">
        <f>IF(LoanIsGood,IF(ROW()-ROW(PaymentSchedule[[#Headers],[PMT NO]])&gt;ScheduledNumberOfPayments,"",ROW()-ROW(PaymentSchedule[[#Headers],[PMT NO]])),"")</f>
        <v>228</v>
      </c>
      <c r="C244" s="21">
        <f>IF(PaymentSchedule[[#This Row],[PMT NO]]&lt;&gt;"",EOMONTH(LoanStartDate,ROW(PaymentSchedule[[#This Row],[PMT NO]])-ROW(PaymentSchedule[[#Headers],[PMT NO]])-2)+DAY(LoanStartDate),"")</f>
        <v>53297</v>
      </c>
      <c r="D244" s="22">
        <f>IF(PaymentSchedule[[#This Row],[PMT NO]]&lt;&gt;"",IF(ROW()-ROW(PaymentSchedule[[#Headers],[BEGINNING BALANCE]])=1,LoanAmount,INDEX(PaymentSchedule[ENDING BALANCE],ROW()-ROW(PaymentSchedule[[#Headers],[BEGINNING BALANCE]])-1)),"")</f>
        <v>29449206.3349253</v>
      </c>
      <c r="E244" s="22">
        <f>IF(PaymentSchedule[[#This Row],[PMT NO]]&lt;&gt;"",ScheduledPayment,"")</f>
        <v>2277234.34564384</v>
      </c>
      <c r="F24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4" s="22">
        <f>IF(PaymentSchedule[[#This Row],[PMT NO]]&lt;&gt;"",PaymentSchedule[[#This Row],[TOTAL PAYMENT]]-PaymentSchedule[[#This Row],[INTEREST]],"")</f>
        <v>2255147.44089264</v>
      </c>
      <c r="I244" s="22">
        <f>IF(PaymentSchedule[[#This Row],[PMT NO]]&lt;&gt;"",PaymentSchedule[[#This Row],[BEGINNING BALANCE]]*(InterestRate/PaymentsPerYear),"")</f>
        <v>22086.9047511939</v>
      </c>
      <c r="J24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27194058.8940326</v>
      </c>
      <c r="K244" s="22">
        <f ca="1">IF(PaymentSchedule[[#This Row],[PMT NO]]&lt;&gt;"",SUM(INDEX(PaymentSchedule[INTEREST],1,1):PaymentSchedule[[#This Row],[INTEREST]]),"")</f>
        <v>46403489.7008275</v>
      </c>
    </row>
    <row r="245" spans="2:11">
      <c r="B245" s="23">
        <f>IF(LoanIsGood,IF(ROW()-ROW(PaymentSchedule[[#Headers],[PMT NO]])&gt;ScheduledNumberOfPayments,"",ROW()-ROW(PaymentSchedule[[#Headers],[PMT NO]])),"")</f>
        <v>229</v>
      </c>
      <c r="C245" s="21">
        <f>IF(PaymentSchedule[[#This Row],[PMT NO]]&lt;&gt;"",EOMONTH(LoanStartDate,ROW(PaymentSchedule[[#This Row],[PMT NO]])-ROW(PaymentSchedule[[#Headers],[PMT NO]])-2)+DAY(LoanStartDate),"")</f>
        <v>53328</v>
      </c>
      <c r="D245" s="22">
        <f>IF(PaymentSchedule[[#This Row],[PMT NO]]&lt;&gt;"",IF(ROW()-ROW(PaymentSchedule[[#Headers],[BEGINNING BALANCE]])=1,LoanAmount,INDEX(PaymentSchedule[ENDING BALANCE],ROW()-ROW(PaymentSchedule[[#Headers],[BEGINNING BALANCE]])-1)),"")</f>
        <v>27194058.8940326</v>
      </c>
      <c r="E245" s="22">
        <f>IF(PaymentSchedule[[#This Row],[PMT NO]]&lt;&gt;"",ScheduledPayment,"")</f>
        <v>2277234.34564384</v>
      </c>
      <c r="F24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5" s="22">
        <f>IF(PaymentSchedule[[#This Row],[PMT NO]]&lt;&gt;"",PaymentSchedule[[#This Row],[TOTAL PAYMENT]]-PaymentSchedule[[#This Row],[INTEREST]],"")</f>
        <v>2256838.80147331</v>
      </c>
      <c r="I245" s="22">
        <f>IF(PaymentSchedule[[#This Row],[PMT NO]]&lt;&gt;"",PaymentSchedule[[#This Row],[BEGINNING BALANCE]]*(InterestRate/PaymentsPerYear),"")</f>
        <v>20395.5441705245</v>
      </c>
      <c r="J24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24937220.0925593</v>
      </c>
      <c r="K245" s="22">
        <f ca="1">IF(PaymentSchedule[[#This Row],[PMT NO]]&lt;&gt;"",SUM(INDEX(PaymentSchedule[INTEREST],1,1):PaymentSchedule[[#This Row],[INTEREST]]),"")</f>
        <v>46423885.244998</v>
      </c>
    </row>
    <row r="246" spans="2:11">
      <c r="B246" s="23">
        <f>IF(LoanIsGood,IF(ROW()-ROW(PaymentSchedule[[#Headers],[PMT NO]])&gt;ScheduledNumberOfPayments,"",ROW()-ROW(PaymentSchedule[[#Headers],[PMT NO]])),"")</f>
        <v>230</v>
      </c>
      <c r="C246" s="21">
        <f>IF(PaymentSchedule[[#This Row],[PMT NO]]&lt;&gt;"",EOMONTH(LoanStartDate,ROW(PaymentSchedule[[#This Row],[PMT NO]])-ROW(PaymentSchedule[[#Headers],[PMT NO]])-2)+DAY(LoanStartDate),"")</f>
        <v>53359</v>
      </c>
      <c r="D246" s="22">
        <f>IF(PaymentSchedule[[#This Row],[PMT NO]]&lt;&gt;"",IF(ROW()-ROW(PaymentSchedule[[#Headers],[BEGINNING BALANCE]])=1,LoanAmount,INDEX(PaymentSchedule[ENDING BALANCE],ROW()-ROW(PaymentSchedule[[#Headers],[BEGINNING BALANCE]])-1)),"")</f>
        <v>24937220.0925593</v>
      </c>
      <c r="E246" s="22">
        <f>IF(PaymentSchedule[[#This Row],[PMT NO]]&lt;&gt;"",ScheduledPayment,"")</f>
        <v>2277234.34564384</v>
      </c>
      <c r="F24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6" s="22">
        <f>IF(PaymentSchedule[[#This Row],[PMT NO]]&lt;&gt;"",PaymentSchedule[[#This Row],[TOTAL PAYMENT]]-PaymentSchedule[[#This Row],[INTEREST]],"")</f>
        <v>2258531.43057442</v>
      </c>
      <c r="I246" s="22">
        <f>IF(PaymentSchedule[[#This Row],[PMT NO]]&lt;&gt;"",PaymentSchedule[[#This Row],[BEGINNING BALANCE]]*(InterestRate/PaymentsPerYear),"")</f>
        <v>18702.9150694195</v>
      </c>
      <c r="J24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22678688.6619849</v>
      </c>
      <c r="K246" s="22">
        <f ca="1">IF(PaymentSchedule[[#This Row],[PMT NO]]&lt;&gt;"",SUM(INDEX(PaymentSchedule[INTEREST],1,1):PaymentSchedule[[#This Row],[INTEREST]]),"")</f>
        <v>46442588.1600674</v>
      </c>
    </row>
    <row r="247" spans="2:11">
      <c r="B247" s="23">
        <f>IF(LoanIsGood,IF(ROW()-ROW(PaymentSchedule[[#Headers],[PMT NO]])&gt;ScheduledNumberOfPayments,"",ROW()-ROW(PaymentSchedule[[#Headers],[PMT NO]])),"")</f>
        <v>231</v>
      </c>
      <c r="C247" s="21">
        <f>IF(PaymentSchedule[[#This Row],[PMT NO]]&lt;&gt;"",EOMONTH(LoanStartDate,ROW(PaymentSchedule[[#This Row],[PMT NO]])-ROW(PaymentSchedule[[#Headers],[PMT NO]])-2)+DAY(LoanStartDate),"")</f>
        <v>53387</v>
      </c>
      <c r="D247" s="22">
        <f>IF(PaymentSchedule[[#This Row],[PMT NO]]&lt;&gt;"",IF(ROW()-ROW(PaymentSchedule[[#Headers],[BEGINNING BALANCE]])=1,LoanAmount,INDEX(PaymentSchedule[ENDING BALANCE],ROW()-ROW(PaymentSchedule[[#Headers],[BEGINNING BALANCE]])-1)),"")</f>
        <v>22678688.6619849</v>
      </c>
      <c r="E247" s="22">
        <f>IF(PaymentSchedule[[#This Row],[PMT NO]]&lt;&gt;"",ScheduledPayment,"")</f>
        <v>2277234.34564384</v>
      </c>
      <c r="F247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7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7" s="22">
        <f>IF(PaymentSchedule[[#This Row],[PMT NO]]&lt;&gt;"",PaymentSchedule[[#This Row],[TOTAL PAYMENT]]-PaymentSchedule[[#This Row],[INTEREST]],"")</f>
        <v>2260225.32914735</v>
      </c>
      <c r="I247" s="22">
        <f>IF(PaymentSchedule[[#This Row],[PMT NO]]&lt;&gt;"",PaymentSchedule[[#This Row],[BEGINNING BALANCE]]*(InterestRate/PaymentsPerYear),"")</f>
        <v>17009.0164964887</v>
      </c>
      <c r="J247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20418463.3328375</v>
      </c>
      <c r="K247" s="22">
        <f ca="1">IF(PaymentSchedule[[#This Row],[PMT NO]]&lt;&gt;"",SUM(INDEX(PaymentSchedule[INTEREST],1,1):PaymentSchedule[[#This Row],[INTEREST]]),"")</f>
        <v>46459597.1765639</v>
      </c>
    </row>
    <row r="248" spans="2:11">
      <c r="B248" s="23">
        <f>IF(LoanIsGood,IF(ROW()-ROW(PaymentSchedule[[#Headers],[PMT NO]])&gt;ScheduledNumberOfPayments,"",ROW()-ROW(PaymentSchedule[[#Headers],[PMT NO]])),"")</f>
        <v>232</v>
      </c>
      <c r="C248" s="21">
        <f>IF(PaymentSchedule[[#This Row],[PMT NO]]&lt;&gt;"",EOMONTH(LoanStartDate,ROW(PaymentSchedule[[#This Row],[PMT NO]])-ROW(PaymentSchedule[[#Headers],[PMT NO]])-2)+DAY(LoanStartDate),"")</f>
        <v>53418</v>
      </c>
      <c r="D248" s="22">
        <f>IF(PaymentSchedule[[#This Row],[PMT NO]]&lt;&gt;"",IF(ROW()-ROW(PaymentSchedule[[#Headers],[BEGINNING BALANCE]])=1,LoanAmount,INDEX(PaymentSchedule[ENDING BALANCE],ROW()-ROW(PaymentSchedule[[#Headers],[BEGINNING BALANCE]])-1)),"")</f>
        <v>20418463.3328375</v>
      </c>
      <c r="E248" s="22">
        <f>IF(PaymentSchedule[[#This Row],[PMT NO]]&lt;&gt;"",ScheduledPayment,"")</f>
        <v>2277234.34564384</v>
      </c>
      <c r="F248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8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8" s="22">
        <f>IF(PaymentSchedule[[#This Row],[PMT NO]]&lt;&gt;"",PaymentSchedule[[#This Row],[TOTAL PAYMENT]]-PaymentSchedule[[#This Row],[INTEREST]],"")</f>
        <v>2261920.49814421</v>
      </c>
      <c r="I248" s="22">
        <f>IF(PaymentSchedule[[#This Row],[PMT NO]]&lt;&gt;"",PaymentSchedule[[#This Row],[BEGINNING BALANCE]]*(InterestRate/PaymentsPerYear),"")</f>
        <v>15313.8474996282</v>
      </c>
      <c r="J248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18156542.8346933</v>
      </c>
      <c r="K248" s="22">
        <f ca="1">IF(PaymentSchedule[[#This Row],[PMT NO]]&lt;&gt;"",SUM(INDEX(PaymentSchedule[INTEREST],1,1):PaymentSchedule[[#This Row],[INTEREST]]),"")</f>
        <v>46474911.0240635</v>
      </c>
    </row>
    <row r="249" spans="2:11">
      <c r="B249" s="23">
        <f>IF(LoanIsGood,IF(ROW()-ROW(PaymentSchedule[[#Headers],[PMT NO]])&gt;ScheduledNumberOfPayments,"",ROW()-ROW(PaymentSchedule[[#Headers],[PMT NO]])),"")</f>
        <v>233</v>
      </c>
      <c r="C249" s="21">
        <f>IF(PaymentSchedule[[#This Row],[PMT NO]]&lt;&gt;"",EOMONTH(LoanStartDate,ROW(PaymentSchedule[[#This Row],[PMT NO]])-ROW(PaymentSchedule[[#Headers],[PMT NO]])-2)+DAY(LoanStartDate),"")</f>
        <v>53448</v>
      </c>
      <c r="D249" s="22">
        <f>IF(PaymentSchedule[[#This Row],[PMT NO]]&lt;&gt;"",IF(ROW()-ROW(PaymentSchedule[[#Headers],[BEGINNING BALANCE]])=1,LoanAmount,INDEX(PaymentSchedule[ENDING BALANCE],ROW()-ROW(PaymentSchedule[[#Headers],[BEGINNING BALANCE]])-1)),"")</f>
        <v>18156542.8346933</v>
      </c>
      <c r="E249" s="22">
        <f>IF(PaymentSchedule[[#This Row],[PMT NO]]&lt;&gt;"",ScheduledPayment,"")</f>
        <v>2277234.34564384</v>
      </c>
      <c r="F249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9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49" s="22">
        <f>IF(PaymentSchedule[[#This Row],[PMT NO]]&lt;&gt;"",PaymentSchedule[[#This Row],[TOTAL PAYMENT]]-PaymentSchedule[[#This Row],[INTEREST]],"")</f>
        <v>2263616.93851782</v>
      </c>
      <c r="I249" s="22">
        <f>IF(PaymentSchedule[[#This Row],[PMT NO]]&lt;&gt;"",PaymentSchedule[[#This Row],[BEGINNING BALANCE]]*(InterestRate/PaymentsPerYear),"")</f>
        <v>13617.40712602</v>
      </c>
      <c r="J249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15892925.8961755</v>
      </c>
      <c r="K249" s="22">
        <f ca="1">IF(PaymentSchedule[[#This Row],[PMT NO]]&lt;&gt;"",SUM(INDEX(PaymentSchedule[INTEREST],1,1):PaymentSchedule[[#This Row],[INTEREST]]),"")</f>
        <v>46488528.4311896</v>
      </c>
    </row>
    <row r="250" spans="2:11">
      <c r="B250" s="23">
        <f>IF(LoanIsGood,IF(ROW()-ROW(PaymentSchedule[[#Headers],[PMT NO]])&gt;ScheduledNumberOfPayments,"",ROW()-ROW(PaymentSchedule[[#Headers],[PMT NO]])),"")</f>
        <v>234</v>
      </c>
      <c r="C250" s="21">
        <f>IF(PaymentSchedule[[#This Row],[PMT NO]]&lt;&gt;"",EOMONTH(LoanStartDate,ROW(PaymentSchedule[[#This Row],[PMT NO]])-ROW(PaymentSchedule[[#Headers],[PMT NO]])-2)+DAY(LoanStartDate),"")</f>
        <v>53479</v>
      </c>
      <c r="D250" s="22">
        <f>IF(PaymentSchedule[[#This Row],[PMT NO]]&lt;&gt;"",IF(ROW()-ROW(PaymentSchedule[[#Headers],[BEGINNING BALANCE]])=1,LoanAmount,INDEX(PaymentSchedule[ENDING BALANCE],ROW()-ROW(PaymentSchedule[[#Headers],[BEGINNING BALANCE]])-1)),"")</f>
        <v>15892925.8961755</v>
      </c>
      <c r="E250" s="22">
        <f>IF(PaymentSchedule[[#This Row],[PMT NO]]&lt;&gt;"",ScheduledPayment,"")</f>
        <v>2277234.34564384</v>
      </c>
      <c r="F250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0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50" s="22">
        <f>IF(PaymentSchedule[[#This Row],[PMT NO]]&lt;&gt;"",PaymentSchedule[[#This Row],[TOTAL PAYMENT]]-PaymentSchedule[[#This Row],[INTEREST]],"")</f>
        <v>2265314.65122171</v>
      </c>
      <c r="I250" s="22">
        <f>IF(PaymentSchedule[[#This Row],[PMT NO]]&lt;&gt;"",PaymentSchedule[[#This Row],[BEGINNING BALANCE]]*(InterestRate/PaymentsPerYear),"")</f>
        <v>11919.6944221316</v>
      </c>
      <c r="J250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13627611.2449538</v>
      </c>
      <c r="K250" s="22">
        <f ca="1">IF(PaymentSchedule[[#This Row],[PMT NO]]&lt;&gt;"",SUM(INDEX(PaymentSchedule[INTEREST],1,1):PaymentSchedule[[#This Row],[INTEREST]]),"")</f>
        <v>46500448.1256117</v>
      </c>
    </row>
    <row r="251" spans="2:11">
      <c r="B251" s="23">
        <f>IF(LoanIsGood,IF(ROW()-ROW(PaymentSchedule[[#Headers],[PMT NO]])&gt;ScheduledNumberOfPayments,"",ROW()-ROW(PaymentSchedule[[#Headers],[PMT NO]])),"")</f>
        <v>235</v>
      </c>
      <c r="C251" s="21">
        <f>IF(PaymentSchedule[[#This Row],[PMT NO]]&lt;&gt;"",EOMONTH(LoanStartDate,ROW(PaymentSchedule[[#This Row],[PMT NO]])-ROW(PaymentSchedule[[#Headers],[PMT NO]])-2)+DAY(LoanStartDate),"")</f>
        <v>53509</v>
      </c>
      <c r="D251" s="22">
        <f>IF(PaymentSchedule[[#This Row],[PMT NO]]&lt;&gt;"",IF(ROW()-ROW(PaymentSchedule[[#Headers],[BEGINNING BALANCE]])=1,LoanAmount,INDEX(PaymentSchedule[ENDING BALANCE],ROW()-ROW(PaymentSchedule[[#Headers],[BEGINNING BALANCE]])-1)),"")</f>
        <v>13627611.2449538</v>
      </c>
      <c r="E251" s="22">
        <f>IF(PaymentSchedule[[#This Row],[PMT NO]]&lt;&gt;"",ScheduledPayment,"")</f>
        <v>2277234.34564384</v>
      </c>
      <c r="F251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1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51" s="22">
        <f>IF(PaymentSchedule[[#This Row],[PMT NO]]&lt;&gt;"",PaymentSchedule[[#This Row],[TOTAL PAYMENT]]-PaymentSchedule[[#This Row],[INTEREST]],"")</f>
        <v>2267013.63721012</v>
      </c>
      <c r="I251" s="22">
        <f>IF(PaymentSchedule[[#This Row],[PMT NO]]&lt;&gt;"",PaymentSchedule[[#This Row],[BEGINNING BALANCE]]*(InterestRate/PaymentsPerYear),"")</f>
        <v>10220.7084337154</v>
      </c>
      <c r="J251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11360597.6077437</v>
      </c>
      <c r="K251" s="22">
        <f ca="1">IF(PaymentSchedule[[#This Row],[PMT NO]]&lt;&gt;"",SUM(INDEX(PaymentSchedule[INTEREST],1,1):PaymentSchedule[[#This Row],[INTEREST]]),"")</f>
        <v>46510668.8340454</v>
      </c>
    </row>
    <row r="252" spans="2:11">
      <c r="B252" s="23">
        <f>IF(LoanIsGood,IF(ROW()-ROW(PaymentSchedule[[#Headers],[PMT NO]])&gt;ScheduledNumberOfPayments,"",ROW()-ROW(PaymentSchedule[[#Headers],[PMT NO]])),"")</f>
        <v>236</v>
      </c>
      <c r="C252" s="21">
        <f>IF(PaymentSchedule[[#This Row],[PMT NO]]&lt;&gt;"",EOMONTH(LoanStartDate,ROW(PaymentSchedule[[#This Row],[PMT NO]])-ROW(PaymentSchedule[[#Headers],[PMT NO]])-2)+DAY(LoanStartDate),"")</f>
        <v>53540</v>
      </c>
      <c r="D252" s="22">
        <f>IF(PaymentSchedule[[#This Row],[PMT NO]]&lt;&gt;"",IF(ROW()-ROW(PaymentSchedule[[#Headers],[BEGINNING BALANCE]])=1,LoanAmount,INDEX(PaymentSchedule[ENDING BALANCE],ROW()-ROW(PaymentSchedule[[#Headers],[BEGINNING BALANCE]])-1)),"")</f>
        <v>11360597.6077437</v>
      </c>
      <c r="E252" s="22">
        <f>IF(PaymentSchedule[[#This Row],[PMT NO]]&lt;&gt;"",ScheduledPayment,"")</f>
        <v>2277234.34564384</v>
      </c>
      <c r="F252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2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52" s="22">
        <f>IF(PaymentSchedule[[#This Row],[PMT NO]]&lt;&gt;"",PaymentSchedule[[#This Row],[TOTAL PAYMENT]]-PaymentSchedule[[#This Row],[INTEREST]],"")</f>
        <v>2268713.89743803</v>
      </c>
      <c r="I252" s="22">
        <f>IF(PaymentSchedule[[#This Row],[PMT NO]]&lt;&gt;"",PaymentSchedule[[#This Row],[BEGINNING BALANCE]]*(InterestRate/PaymentsPerYear),"")</f>
        <v>8520.44820580777</v>
      </c>
      <c r="J252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9091883.71030566</v>
      </c>
      <c r="K252" s="22">
        <f ca="1">IF(PaymentSchedule[[#This Row],[PMT NO]]&lt;&gt;"",SUM(INDEX(PaymentSchedule[INTEREST],1,1):PaymentSchedule[[#This Row],[INTEREST]]),"")</f>
        <v>46519189.2822512</v>
      </c>
    </row>
    <row r="253" spans="2:11">
      <c r="B253" s="23">
        <f>IF(LoanIsGood,IF(ROW()-ROW(PaymentSchedule[[#Headers],[PMT NO]])&gt;ScheduledNumberOfPayments,"",ROW()-ROW(PaymentSchedule[[#Headers],[PMT NO]])),"")</f>
        <v>237</v>
      </c>
      <c r="C253" s="21">
        <f>IF(PaymentSchedule[[#This Row],[PMT NO]]&lt;&gt;"",EOMONTH(LoanStartDate,ROW(PaymentSchedule[[#This Row],[PMT NO]])-ROW(PaymentSchedule[[#Headers],[PMT NO]])-2)+DAY(LoanStartDate),"")</f>
        <v>53571</v>
      </c>
      <c r="D253" s="22">
        <f>IF(PaymentSchedule[[#This Row],[PMT NO]]&lt;&gt;"",IF(ROW()-ROW(PaymentSchedule[[#Headers],[BEGINNING BALANCE]])=1,LoanAmount,INDEX(PaymentSchedule[ENDING BALANCE],ROW()-ROW(PaymentSchedule[[#Headers],[BEGINNING BALANCE]])-1)),"")</f>
        <v>9091883.71030566</v>
      </c>
      <c r="E253" s="22">
        <f>IF(PaymentSchedule[[#This Row],[PMT NO]]&lt;&gt;"",ScheduledPayment,"")</f>
        <v>2277234.34564384</v>
      </c>
      <c r="F253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3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53" s="22">
        <f>IF(PaymentSchedule[[#This Row],[PMT NO]]&lt;&gt;"",PaymentSchedule[[#This Row],[TOTAL PAYMENT]]-PaymentSchedule[[#This Row],[INTEREST]],"")</f>
        <v>2270415.43286111</v>
      </c>
      <c r="I253" s="22">
        <f>IF(PaymentSchedule[[#This Row],[PMT NO]]&lt;&gt;"",PaymentSchedule[[#This Row],[BEGINNING BALANCE]]*(InterestRate/PaymentsPerYear),"")</f>
        <v>6818.91278272925</v>
      </c>
      <c r="J253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6821468.27744456</v>
      </c>
      <c r="K253" s="22">
        <f ca="1">IF(PaymentSchedule[[#This Row],[PMT NO]]&lt;&gt;"",SUM(INDEX(PaymentSchedule[INTEREST],1,1):PaymentSchedule[[#This Row],[INTEREST]]),"")</f>
        <v>46526008.1950339</v>
      </c>
    </row>
    <row r="254" spans="2:11">
      <c r="B254" s="23">
        <f>IF(LoanIsGood,IF(ROW()-ROW(PaymentSchedule[[#Headers],[PMT NO]])&gt;ScheduledNumberOfPayments,"",ROW()-ROW(PaymentSchedule[[#Headers],[PMT NO]])),"")</f>
        <v>238</v>
      </c>
      <c r="C254" s="21">
        <f>IF(PaymentSchedule[[#This Row],[PMT NO]]&lt;&gt;"",EOMONTH(LoanStartDate,ROW(PaymentSchedule[[#This Row],[PMT NO]])-ROW(PaymentSchedule[[#Headers],[PMT NO]])-2)+DAY(LoanStartDate),"")</f>
        <v>53601</v>
      </c>
      <c r="D254" s="22">
        <f>IF(PaymentSchedule[[#This Row],[PMT NO]]&lt;&gt;"",IF(ROW()-ROW(PaymentSchedule[[#Headers],[BEGINNING BALANCE]])=1,LoanAmount,INDEX(PaymentSchedule[ENDING BALANCE],ROW()-ROW(PaymentSchedule[[#Headers],[BEGINNING BALANCE]])-1)),"")</f>
        <v>6821468.27744456</v>
      </c>
      <c r="E254" s="22">
        <f>IF(PaymentSchedule[[#This Row],[PMT NO]]&lt;&gt;"",ScheduledPayment,"")</f>
        <v>2277234.34564384</v>
      </c>
      <c r="F254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4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54" s="22">
        <f>IF(PaymentSchedule[[#This Row],[PMT NO]]&lt;&gt;"",PaymentSchedule[[#This Row],[TOTAL PAYMENT]]-PaymentSchedule[[#This Row],[INTEREST]],"")</f>
        <v>2272118.24443575</v>
      </c>
      <c r="I254" s="22">
        <f>IF(PaymentSchedule[[#This Row],[PMT NO]]&lt;&gt;"",PaymentSchedule[[#This Row],[BEGINNING BALANCE]]*(InterestRate/PaymentsPerYear),"")</f>
        <v>5116.10120808342</v>
      </c>
      <c r="J254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4549350.0330088</v>
      </c>
      <c r="K254" s="22">
        <f ca="1">IF(PaymentSchedule[[#This Row],[PMT NO]]&lt;&gt;"",SUM(INDEX(PaymentSchedule[INTEREST],1,1):PaymentSchedule[[#This Row],[INTEREST]]),"")</f>
        <v>46531124.296242</v>
      </c>
    </row>
    <row r="255" spans="2:11">
      <c r="B255" s="23">
        <f>IF(LoanIsGood,IF(ROW()-ROW(PaymentSchedule[[#Headers],[PMT NO]])&gt;ScheduledNumberOfPayments,"",ROW()-ROW(PaymentSchedule[[#Headers],[PMT NO]])),"")</f>
        <v>239</v>
      </c>
      <c r="C255" s="21">
        <f>IF(PaymentSchedule[[#This Row],[PMT NO]]&lt;&gt;"",EOMONTH(LoanStartDate,ROW(PaymentSchedule[[#This Row],[PMT NO]])-ROW(PaymentSchedule[[#Headers],[PMT NO]])-2)+DAY(LoanStartDate),"")</f>
        <v>53632</v>
      </c>
      <c r="D255" s="22">
        <f>IF(PaymentSchedule[[#This Row],[PMT NO]]&lt;&gt;"",IF(ROW()-ROW(PaymentSchedule[[#Headers],[BEGINNING BALANCE]])=1,LoanAmount,INDEX(PaymentSchedule[ENDING BALANCE],ROW()-ROW(PaymentSchedule[[#Headers],[BEGINNING BALANCE]])-1)),"")</f>
        <v>4549350.0330088</v>
      </c>
      <c r="E255" s="22">
        <f>IF(PaymentSchedule[[#This Row],[PMT NO]]&lt;&gt;"",ScheduledPayment,"")</f>
        <v>2277234.34564384</v>
      </c>
      <c r="F255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5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2277234.34564384</v>
      </c>
      <c r="H255" s="22">
        <f>IF(PaymentSchedule[[#This Row],[PMT NO]]&lt;&gt;"",PaymentSchedule[[#This Row],[TOTAL PAYMENT]]-PaymentSchedule[[#This Row],[INTEREST]],"")</f>
        <v>2273822.33311908</v>
      </c>
      <c r="I255" s="22">
        <f>IF(PaymentSchedule[[#This Row],[PMT NO]]&lt;&gt;"",PaymentSchedule[[#This Row],[BEGINNING BALANCE]]*(InterestRate/PaymentsPerYear),"")</f>
        <v>3412.0125247566</v>
      </c>
      <c r="J255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2275527.69988972</v>
      </c>
      <c r="K255" s="22">
        <f ca="1">IF(PaymentSchedule[[#This Row],[PMT NO]]&lt;&gt;"",SUM(INDEX(PaymentSchedule[INTEREST],1,1):PaymentSchedule[[#This Row],[INTEREST]]),"")</f>
        <v>46534536.3087668</v>
      </c>
    </row>
    <row r="256" spans="2:11">
      <c r="B256" s="23">
        <f>IF(LoanIsGood,IF(ROW()-ROW(PaymentSchedule[[#Headers],[PMT NO]])&gt;ScheduledNumberOfPayments,"",ROW()-ROW(PaymentSchedule[[#Headers],[PMT NO]])),"")</f>
        <v>240</v>
      </c>
      <c r="C256" s="21">
        <f>IF(PaymentSchedule[[#This Row],[PMT NO]]&lt;&gt;"",EOMONTH(LoanStartDate,ROW(PaymentSchedule[[#This Row],[PMT NO]])-ROW(PaymentSchedule[[#Headers],[PMT NO]])-2)+DAY(LoanStartDate),"")</f>
        <v>53662</v>
      </c>
      <c r="D256" s="22">
        <f>IF(PaymentSchedule[[#This Row],[PMT NO]]&lt;&gt;"",IF(ROW()-ROW(PaymentSchedule[[#Headers],[BEGINNING BALANCE]])=1,LoanAmount,INDEX(PaymentSchedule[ENDING BALANCE],ROW()-ROW(PaymentSchedule[[#Headers],[BEGINNING BALANCE]])-1)),"")</f>
        <v>2275527.69988972</v>
      </c>
      <c r="E256" s="22">
        <f>IF(PaymentSchedule[[#This Row],[PMT NO]]&lt;&gt;"",ScheduledPayment,"")</f>
        <v>2277234.34564384</v>
      </c>
      <c r="F256" s="22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6" s="22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2275527.69988972</v>
      </c>
      <c r="H256" s="22">
        <f>IF(PaymentSchedule[[#This Row],[PMT NO]]&lt;&gt;"",PaymentSchedule[[#This Row],[TOTAL PAYMENT]]-PaymentSchedule[[#This Row],[INTEREST]],"")</f>
        <v>2273821.0541148</v>
      </c>
      <c r="I256" s="22">
        <f>IF(PaymentSchedule[[#This Row],[PMT NO]]&lt;&gt;"",PaymentSchedule[[#This Row],[BEGINNING BALANCE]]*(InterestRate/PaymentsPerYear),"")</f>
        <v>1706.64577491729</v>
      </c>
      <c r="J256" s="22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256" s="22">
        <f ca="1">IF(PaymentSchedule[[#This Row],[PMT NO]]&lt;&gt;"",SUM(INDEX(PaymentSchedule[INTEREST],1,1):PaymentSchedule[[#This Row],[INTEREST]]),"")</f>
        <v>46536242.9545417</v>
      </c>
    </row>
    <row r="257" spans="2:11">
      <c r="B257" s="23" t="str">
        <f>IF(LoanIsGood,IF(ROW()-ROW(PaymentSchedule[[#Headers],[PMT NO]])&gt;ScheduledNumberOfPayments,"",ROW()-ROW(PaymentSchedule[[#Headers],[PMT NO]])),"")</f>
        <v/>
      </c>
      <c r="C257" s="21" t="str">
        <f>IF(PaymentSchedule[[#This Row],[PMT NO]]&lt;&gt;"",EOMONTH(LoanStartDate,ROW(PaymentSchedule[[#This Row],[PMT NO]])-ROW(PaymentSchedule[[#Headers],[PMT NO]])-2)+DAY(LoanStartDate),"")</f>
        <v/>
      </c>
      <c r="D25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22" t="str">
        <f>IF(PaymentSchedule[[#This Row],[PMT NO]]&lt;&gt;"",ScheduledPayment,"")</f>
        <v/>
      </c>
      <c r="F25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22" t="str">
        <f>IF(PaymentSchedule[[#This Row],[PMT NO]]&lt;&gt;"",PaymentSchedule[[#This Row],[TOTAL PAYMENT]]-PaymentSchedule[[#This Row],[INTEREST]],"")</f>
        <v/>
      </c>
      <c r="I257" s="22" t="str">
        <f>IF(PaymentSchedule[[#This Row],[PMT NO]]&lt;&gt;"",PaymentSchedule[[#This Row],[BEGINNING BALANCE]]*(InterestRate/PaymentsPerYear),"")</f>
        <v/>
      </c>
      <c r="J25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22" t="str">
        <f ca="1">IF(PaymentSchedule[[#This Row],[PMT NO]]&lt;&gt;"",SUM(INDEX(PaymentSchedule[INTEREST],1,1):PaymentSchedule[[#This Row],[INTEREST]]),"")</f>
        <v/>
      </c>
    </row>
    <row r="258" spans="2:11">
      <c r="B258" s="23" t="str">
        <f>IF(LoanIsGood,IF(ROW()-ROW(PaymentSchedule[[#Headers],[PMT NO]])&gt;ScheduledNumberOfPayments,"",ROW()-ROW(PaymentSchedule[[#Headers],[PMT NO]])),"")</f>
        <v/>
      </c>
      <c r="C258" s="21" t="str">
        <f>IF(PaymentSchedule[[#This Row],[PMT NO]]&lt;&gt;"",EOMONTH(LoanStartDate,ROW(PaymentSchedule[[#This Row],[PMT NO]])-ROW(PaymentSchedule[[#Headers],[PMT NO]])-2)+DAY(LoanStartDate),"")</f>
        <v/>
      </c>
      <c r="D25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22" t="str">
        <f>IF(PaymentSchedule[[#This Row],[PMT NO]]&lt;&gt;"",ScheduledPayment,"")</f>
        <v/>
      </c>
      <c r="F25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22" t="str">
        <f>IF(PaymentSchedule[[#This Row],[PMT NO]]&lt;&gt;"",PaymentSchedule[[#This Row],[TOTAL PAYMENT]]-PaymentSchedule[[#This Row],[INTEREST]],"")</f>
        <v/>
      </c>
      <c r="I258" s="22" t="str">
        <f>IF(PaymentSchedule[[#This Row],[PMT NO]]&lt;&gt;"",PaymentSchedule[[#This Row],[BEGINNING BALANCE]]*(InterestRate/PaymentsPerYear),"")</f>
        <v/>
      </c>
      <c r="J25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22" t="str">
        <f ca="1">IF(PaymentSchedule[[#This Row],[PMT NO]]&lt;&gt;"",SUM(INDEX(PaymentSchedule[INTEREST],1,1):PaymentSchedule[[#This Row],[INTEREST]]),"")</f>
        <v/>
      </c>
    </row>
    <row r="259" spans="2:11">
      <c r="B259" s="23" t="str">
        <f>IF(LoanIsGood,IF(ROW()-ROW(PaymentSchedule[[#Headers],[PMT NO]])&gt;ScheduledNumberOfPayments,"",ROW()-ROW(PaymentSchedule[[#Headers],[PMT NO]])),"")</f>
        <v/>
      </c>
      <c r="C259" s="21" t="str">
        <f>IF(PaymentSchedule[[#This Row],[PMT NO]]&lt;&gt;"",EOMONTH(LoanStartDate,ROW(PaymentSchedule[[#This Row],[PMT NO]])-ROW(PaymentSchedule[[#Headers],[PMT NO]])-2)+DAY(LoanStartDate),"")</f>
        <v/>
      </c>
      <c r="D25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22" t="str">
        <f>IF(PaymentSchedule[[#This Row],[PMT NO]]&lt;&gt;"",ScheduledPayment,"")</f>
        <v/>
      </c>
      <c r="F25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22" t="str">
        <f>IF(PaymentSchedule[[#This Row],[PMT NO]]&lt;&gt;"",PaymentSchedule[[#This Row],[TOTAL PAYMENT]]-PaymentSchedule[[#This Row],[INTEREST]],"")</f>
        <v/>
      </c>
      <c r="I259" s="22" t="str">
        <f>IF(PaymentSchedule[[#This Row],[PMT NO]]&lt;&gt;"",PaymentSchedule[[#This Row],[BEGINNING BALANCE]]*(InterestRate/PaymentsPerYear),"")</f>
        <v/>
      </c>
      <c r="J25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22" t="str">
        <f ca="1">IF(PaymentSchedule[[#This Row],[PMT NO]]&lt;&gt;"",SUM(INDEX(PaymentSchedule[INTEREST],1,1):PaymentSchedule[[#This Row],[INTEREST]]),"")</f>
        <v/>
      </c>
    </row>
    <row r="260" spans="2:11">
      <c r="B260" s="23" t="str">
        <f>IF(LoanIsGood,IF(ROW()-ROW(PaymentSchedule[[#Headers],[PMT NO]])&gt;ScheduledNumberOfPayments,"",ROW()-ROW(PaymentSchedule[[#Headers],[PMT NO]])),"")</f>
        <v/>
      </c>
      <c r="C260" s="21" t="str">
        <f>IF(PaymentSchedule[[#This Row],[PMT NO]]&lt;&gt;"",EOMONTH(LoanStartDate,ROW(PaymentSchedule[[#This Row],[PMT NO]])-ROW(PaymentSchedule[[#Headers],[PMT NO]])-2)+DAY(LoanStartDate),"")</f>
        <v/>
      </c>
      <c r="D26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22" t="str">
        <f>IF(PaymentSchedule[[#This Row],[PMT NO]]&lt;&gt;"",ScheduledPayment,"")</f>
        <v/>
      </c>
      <c r="F26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22" t="str">
        <f>IF(PaymentSchedule[[#This Row],[PMT NO]]&lt;&gt;"",PaymentSchedule[[#This Row],[TOTAL PAYMENT]]-PaymentSchedule[[#This Row],[INTEREST]],"")</f>
        <v/>
      </c>
      <c r="I260" s="22" t="str">
        <f>IF(PaymentSchedule[[#This Row],[PMT NO]]&lt;&gt;"",PaymentSchedule[[#This Row],[BEGINNING BALANCE]]*(InterestRate/PaymentsPerYear),"")</f>
        <v/>
      </c>
      <c r="J26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22" t="str">
        <f ca="1">IF(PaymentSchedule[[#This Row],[PMT NO]]&lt;&gt;"",SUM(INDEX(PaymentSchedule[INTEREST],1,1):PaymentSchedule[[#This Row],[INTEREST]]),"")</f>
        <v/>
      </c>
    </row>
    <row r="261" spans="2:11">
      <c r="B261" s="23" t="str">
        <f>IF(LoanIsGood,IF(ROW()-ROW(PaymentSchedule[[#Headers],[PMT NO]])&gt;ScheduledNumberOfPayments,"",ROW()-ROW(PaymentSchedule[[#Headers],[PMT NO]])),"")</f>
        <v/>
      </c>
      <c r="C261" s="21" t="str">
        <f>IF(PaymentSchedule[[#This Row],[PMT NO]]&lt;&gt;"",EOMONTH(LoanStartDate,ROW(PaymentSchedule[[#This Row],[PMT NO]])-ROW(PaymentSchedule[[#Headers],[PMT NO]])-2)+DAY(LoanStartDate),"")</f>
        <v/>
      </c>
      <c r="D26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22" t="str">
        <f>IF(PaymentSchedule[[#This Row],[PMT NO]]&lt;&gt;"",ScheduledPayment,"")</f>
        <v/>
      </c>
      <c r="F26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22" t="str">
        <f>IF(PaymentSchedule[[#This Row],[PMT NO]]&lt;&gt;"",PaymentSchedule[[#This Row],[TOTAL PAYMENT]]-PaymentSchedule[[#This Row],[INTEREST]],"")</f>
        <v/>
      </c>
      <c r="I261" s="22" t="str">
        <f>IF(PaymentSchedule[[#This Row],[PMT NO]]&lt;&gt;"",PaymentSchedule[[#This Row],[BEGINNING BALANCE]]*(InterestRate/PaymentsPerYear),"")</f>
        <v/>
      </c>
      <c r="J26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22" t="str">
        <f ca="1">IF(PaymentSchedule[[#This Row],[PMT NO]]&lt;&gt;"",SUM(INDEX(PaymentSchedule[INTEREST],1,1):PaymentSchedule[[#This Row],[INTEREST]]),"")</f>
        <v/>
      </c>
    </row>
    <row r="262" spans="2:11">
      <c r="B262" s="23" t="str">
        <f>IF(LoanIsGood,IF(ROW()-ROW(PaymentSchedule[[#Headers],[PMT NO]])&gt;ScheduledNumberOfPayments,"",ROW()-ROW(PaymentSchedule[[#Headers],[PMT NO]])),"")</f>
        <v/>
      </c>
      <c r="C262" s="21" t="str">
        <f>IF(PaymentSchedule[[#This Row],[PMT NO]]&lt;&gt;"",EOMONTH(LoanStartDate,ROW(PaymentSchedule[[#This Row],[PMT NO]])-ROW(PaymentSchedule[[#Headers],[PMT NO]])-2)+DAY(LoanStartDate),"")</f>
        <v/>
      </c>
      <c r="D26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22" t="str">
        <f>IF(PaymentSchedule[[#This Row],[PMT NO]]&lt;&gt;"",ScheduledPayment,"")</f>
        <v/>
      </c>
      <c r="F26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22" t="str">
        <f>IF(PaymentSchedule[[#This Row],[PMT NO]]&lt;&gt;"",PaymentSchedule[[#This Row],[TOTAL PAYMENT]]-PaymentSchedule[[#This Row],[INTEREST]],"")</f>
        <v/>
      </c>
      <c r="I262" s="22" t="str">
        <f>IF(PaymentSchedule[[#This Row],[PMT NO]]&lt;&gt;"",PaymentSchedule[[#This Row],[BEGINNING BALANCE]]*(InterestRate/PaymentsPerYear),"")</f>
        <v/>
      </c>
      <c r="J26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22" t="str">
        <f ca="1">IF(PaymentSchedule[[#This Row],[PMT NO]]&lt;&gt;"",SUM(INDEX(PaymentSchedule[INTEREST],1,1):PaymentSchedule[[#This Row],[INTEREST]]),"")</f>
        <v/>
      </c>
    </row>
    <row r="263" spans="2:11">
      <c r="B263" s="23" t="str">
        <f>IF(LoanIsGood,IF(ROW()-ROW(PaymentSchedule[[#Headers],[PMT NO]])&gt;ScheduledNumberOfPayments,"",ROW()-ROW(PaymentSchedule[[#Headers],[PMT NO]])),"")</f>
        <v/>
      </c>
      <c r="C263" s="21" t="str">
        <f>IF(PaymentSchedule[[#This Row],[PMT NO]]&lt;&gt;"",EOMONTH(LoanStartDate,ROW(PaymentSchedule[[#This Row],[PMT NO]])-ROW(PaymentSchedule[[#Headers],[PMT NO]])-2)+DAY(LoanStartDate),"")</f>
        <v/>
      </c>
      <c r="D26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22" t="str">
        <f>IF(PaymentSchedule[[#This Row],[PMT NO]]&lt;&gt;"",ScheduledPayment,"")</f>
        <v/>
      </c>
      <c r="F26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22" t="str">
        <f>IF(PaymentSchedule[[#This Row],[PMT NO]]&lt;&gt;"",PaymentSchedule[[#This Row],[TOTAL PAYMENT]]-PaymentSchedule[[#This Row],[INTEREST]],"")</f>
        <v/>
      </c>
      <c r="I263" s="22" t="str">
        <f>IF(PaymentSchedule[[#This Row],[PMT NO]]&lt;&gt;"",PaymentSchedule[[#This Row],[BEGINNING BALANCE]]*(InterestRate/PaymentsPerYear),"")</f>
        <v/>
      </c>
      <c r="J26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22" t="str">
        <f ca="1">IF(PaymentSchedule[[#This Row],[PMT NO]]&lt;&gt;"",SUM(INDEX(PaymentSchedule[INTEREST],1,1):PaymentSchedule[[#This Row],[INTEREST]]),"")</f>
        <v/>
      </c>
    </row>
    <row r="264" spans="2:11">
      <c r="B264" s="23" t="str">
        <f>IF(LoanIsGood,IF(ROW()-ROW(PaymentSchedule[[#Headers],[PMT NO]])&gt;ScheduledNumberOfPayments,"",ROW()-ROW(PaymentSchedule[[#Headers],[PMT NO]])),"")</f>
        <v/>
      </c>
      <c r="C264" s="21" t="str">
        <f>IF(PaymentSchedule[[#This Row],[PMT NO]]&lt;&gt;"",EOMONTH(LoanStartDate,ROW(PaymentSchedule[[#This Row],[PMT NO]])-ROW(PaymentSchedule[[#Headers],[PMT NO]])-2)+DAY(LoanStartDate),"")</f>
        <v/>
      </c>
      <c r="D26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22" t="str">
        <f>IF(PaymentSchedule[[#This Row],[PMT NO]]&lt;&gt;"",ScheduledPayment,"")</f>
        <v/>
      </c>
      <c r="F26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22" t="str">
        <f>IF(PaymentSchedule[[#This Row],[PMT NO]]&lt;&gt;"",PaymentSchedule[[#This Row],[TOTAL PAYMENT]]-PaymentSchedule[[#This Row],[INTEREST]],"")</f>
        <v/>
      </c>
      <c r="I264" s="22" t="str">
        <f>IF(PaymentSchedule[[#This Row],[PMT NO]]&lt;&gt;"",PaymentSchedule[[#This Row],[BEGINNING BALANCE]]*(InterestRate/PaymentsPerYear),"")</f>
        <v/>
      </c>
      <c r="J26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22" t="str">
        <f ca="1">IF(PaymentSchedule[[#This Row],[PMT NO]]&lt;&gt;"",SUM(INDEX(PaymentSchedule[INTEREST],1,1):PaymentSchedule[[#This Row],[INTEREST]]),"")</f>
        <v/>
      </c>
    </row>
    <row r="265" spans="2:11">
      <c r="B265" s="23" t="str">
        <f>IF(LoanIsGood,IF(ROW()-ROW(PaymentSchedule[[#Headers],[PMT NO]])&gt;ScheduledNumberOfPayments,"",ROW()-ROW(PaymentSchedule[[#Headers],[PMT NO]])),"")</f>
        <v/>
      </c>
      <c r="C265" s="21" t="str">
        <f>IF(PaymentSchedule[[#This Row],[PMT NO]]&lt;&gt;"",EOMONTH(LoanStartDate,ROW(PaymentSchedule[[#This Row],[PMT NO]])-ROW(PaymentSchedule[[#Headers],[PMT NO]])-2)+DAY(LoanStartDate),"")</f>
        <v/>
      </c>
      <c r="D26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22" t="str">
        <f>IF(PaymentSchedule[[#This Row],[PMT NO]]&lt;&gt;"",ScheduledPayment,"")</f>
        <v/>
      </c>
      <c r="F26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22" t="str">
        <f>IF(PaymentSchedule[[#This Row],[PMT NO]]&lt;&gt;"",PaymentSchedule[[#This Row],[TOTAL PAYMENT]]-PaymentSchedule[[#This Row],[INTEREST]],"")</f>
        <v/>
      </c>
      <c r="I265" s="22" t="str">
        <f>IF(PaymentSchedule[[#This Row],[PMT NO]]&lt;&gt;"",PaymentSchedule[[#This Row],[BEGINNING BALANCE]]*(InterestRate/PaymentsPerYear),"")</f>
        <v/>
      </c>
      <c r="J26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22" t="str">
        <f ca="1">IF(PaymentSchedule[[#This Row],[PMT NO]]&lt;&gt;"",SUM(INDEX(PaymentSchedule[INTEREST],1,1):PaymentSchedule[[#This Row],[INTEREST]]),"")</f>
        <v/>
      </c>
    </row>
    <row r="266" spans="2:11">
      <c r="B266" s="23" t="str">
        <f>IF(LoanIsGood,IF(ROW()-ROW(PaymentSchedule[[#Headers],[PMT NO]])&gt;ScheduledNumberOfPayments,"",ROW()-ROW(PaymentSchedule[[#Headers],[PMT NO]])),"")</f>
        <v/>
      </c>
      <c r="C266" s="21" t="str">
        <f>IF(PaymentSchedule[[#This Row],[PMT NO]]&lt;&gt;"",EOMONTH(LoanStartDate,ROW(PaymentSchedule[[#This Row],[PMT NO]])-ROW(PaymentSchedule[[#Headers],[PMT NO]])-2)+DAY(LoanStartDate),"")</f>
        <v/>
      </c>
      <c r="D26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22" t="str">
        <f>IF(PaymentSchedule[[#This Row],[PMT NO]]&lt;&gt;"",ScheduledPayment,"")</f>
        <v/>
      </c>
      <c r="F26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22" t="str">
        <f>IF(PaymentSchedule[[#This Row],[PMT NO]]&lt;&gt;"",PaymentSchedule[[#This Row],[TOTAL PAYMENT]]-PaymentSchedule[[#This Row],[INTEREST]],"")</f>
        <v/>
      </c>
      <c r="I266" s="22" t="str">
        <f>IF(PaymentSchedule[[#This Row],[PMT NO]]&lt;&gt;"",PaymentSchedule[[#This Row],[BEGINNING BALANCE]]*(InterestRate/PaymentsPerYear),"")</f>
        <v/>
      </c>
      <c r="J26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22" t="str">
        <f ca="1">IF(PaymentSchedule[[#This Row],[PMT NO]]&lt;&gt;"",SUM(INDEX(PaymentSchedule[INTEREST],1,1):PaymentSchedule[[#This Row],[INTEREST]]),"")</f>
        <v/>
      </c>
    </row>
    <row r="267" spans="2:11">
      <c r="B267" s="23" t="str">
        <f>IF(LoanIsGood,IF(ROW()-ROW(PaymentSchedule[[#Headers],[PMT NO]])&gt;ScheduledNumberOfPayments,"",ROW()-ROW(PaymentSchedule[[#Headers],[PMT NO]])),"")</f>
        <v/>
      </c>
      <c r="C267" s="21" t="str">
        <f>IF(PaymentSchedule[[#This Row],[PMT NO]]&lt;&gt;"",EOMONTH(LoanStartDate,ROW(PaymentSchedule[[#This Row],[PMT NO]])-ROW(PaymentSchedule[[#Headers],[PMT NO]])-2)+DAY(LoanStartDate),"")</f>
        <v/>
      </c>
      <c r="D26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22" t="str">
        <f>IF(PaymentSchedule[[#This Row],[PMT NO]]&lt;&gt;"",ScheduledPayment,"")</f>
        <v/>
      </c>
      <c r="F26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22" t="str">
        <f>IF(PaymentSchedule[[#This Row],[PMT NO]]&lt;&gt;"",PaymentSchedule[[#This Row],[TOTAL PAYMENT]]-PaymentSchedule[[#This Row],[INTEREST]],"")</f>
        <v/>
      </c>
      <c r="I267" s="22" t="str">
        <f>IF(PaymentSchedule[[#This Row],[PMT NO]]&lt;&gt;"",PaymentSchedule[[#This Row],[BEGINNING BALANCE]]*(InterestRate/PaymentsPerYear),"")</f>
        <v/>
      </c>
      <c r="J26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22" t="str">
        <f ca="1">IF(PaymentSchedule[[#This Row],[PMT NO]]&lt;&gt;"",SUM(INDEX(PaymentSchedule[INTEREST],1,1):PaymentSchedule[[#This Row],[INTEREST]]),"")</f>
        <v/>
      </c>
    </row>
    <row r="268" spans="2:11">
      <c r="B268" s="23" t="str">
        <f>IF(LoanIsGood,IF(ROW()-ROW(PaymentSchedule[[#Headers],[PMT NO]])&gt;ScheduledNumberOfPayments,"",ROW()-ROW(PaymentSchedule[[#Headers],[PMT NO]])),"")</f>
        <v/>
      </c>
      <c r="C268" s="21" t="str">
        <f>IF(PaymentSchedule[[#This Row],[PMT NO]]&lt;&gt;"",EOMONTH(LoanStartDate,ROW(PaymentSchedule[[#This Row],[PMT NO]])-ROW(PaymentSchedule[[#Headers],[PMT NO]])-2)+DAY(LoanStartDate),"")</f>
        <v/>
      </c>
      <c r="D26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22" t="str">
        <f>IF(PaymentSchedule[[#This Row],[PMT NO]]&lt;&gt;"",ScheduledPayment,"")</f>
        <v/>
      </c>
      <c r="F26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22" t="str">
        <f>IF(PaymentSchedule[[#This Row],[PMT NO]]&lt;&gt;"",PaymentSchedule[[#This Row],[TOTAL PAYMENT]]-PaymentSchedule[[#This Row],[INTEREST]],"")</f>
        <v/>
      </c>
      <c r="I268" s="22" t="str">
        <f>IF(PaymentSchedule[[#This Row],[PMT NO]]&lt;&gt;"",PaymentSchedule[[#This Row],[BEGINNING BALANCE]]*(InterestRate/PaymentsPerYear),"")</f>
        <v/>
      </c>
      <c r="J26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22" t="str">
        <f ca="1">IF(PaymentSchedule[[#This Row],[PMT NO]]&lt;&gt;"",SUM(INDEX(PaymentSchedule[INTEREST],1,1):PaymentSchedule[[#This Row],[INTEREST]]),"")</f>
        <v/>
      </c>
    </row>
    <row r="269" spans="2:11">
      <c r="B269" s="23" t="str">
        <f>IF(LoanIsGood,IF(ROW()-ROW(PaymentSchedule[[#Headers],[PMT NO]])&gt;ScheduledNumberOfPayments,"",ROW()-ROW(PaymentSchedule[[#Headers],[PMT NO]])),"")</f>
        <v/>
      </c>
      <c r="C269" s="21" t="str">
        <f>IF(PaymentSchedule[[#This Row],[PMT NO]]&lt;&gt;"",EOMONTH(LoanStartDate,ROW(PaymentSchedule[[#This Row],[PMT NO]])-ROW(PaymentSchedule[[#Headers],[PMT NO]])-2)+DAY(LoanStartDate),"")</f>
        <v/>
      </c>
      <c r="D26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22" t="str">
        <f>IF(PaymentSchedule[[#This Row],[PMT NO]]&lt;&gt;"",ScheduledPayment,"")</f>
        <v/>
      </c>
      <c r="F26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22" t="str">
        <f>IF(PaymentSchedule[[#This Row],[PMT NO]]&lt;&gt;"",PaymentSchedule[[#This Row],[TOTAL PAYMENT]]-PaymentSchedule[[#This Row],[INTEREST]],"")</f>
        <v/>
      </c>
      <c r="I269" s="22" t="str">
        <f>IF(PaymentSchedule[[#This Row],[PMT NO]]&lt;&gt;"",PaymentSchedule[[#This Row],[BEGINNING BALANCE]]*(InterestRate/PaymentsPerYear),"")</f>
        <v/>
      </c>
      <c r="J26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22" t="str">
        <f ca="1">IF(PaymentSchedule[[#This Row],[PMT NO]]&lt;&gt;"",SUM(INDEX(PaymentSchedule[INTEREST],1,1):PaymentSchedule[[#This Row],[INTEREST]]),"")</f>
        <v/>
      </c>
    </row>
    <row r="270" spans="2:11">
      <c r="B270" s="23" t="str">
        <f>IF(LoanIsGood,IF(ROW()-ROW(PaymentSchedule[[#Headers],[PMT NO]])&gt;ScheduledNumberOfPayments,"",ROW()-ROW(PaymentSchedule[[#Headers],[PMT NO]])),"")</f>
        <v/>
      </c>
      <c r="C270" s="21" t="str">
        <f>IF(PaymentSchedule[[#This Row],[PMT NO]]&lt;&gt;"",EOMONTH(LoanStartDate,ROW(PaymentSchedule[[#This Row],[PMT NO]])-ROW(PaymentSchedule[[#Headers],[PMT NO]])-2)+DAY(LoanStartDate),"")</f>
        <v/>
      </c>
      <c r="D27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22" t="str">
        <f>IF(PaymentSchedule[[#This Row],[PMT NO]]&lt;&gt;"",ScheduledPayment,"")</f>
        <v/>
      </c>
      <c r="F27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22" t="str">
        <f>IF(PaymentSchedule[[#This Row],[PMT NO]]&lt;&gt;"",PaymentSchedule[[#This Row],[TOTAL PAYMENT]]-PaymentSchedule[[#This Row],[INTEREST]],"")</f>
        <v/>
      </c>
      <c r="I270" s="22" t="str">
        <f>IF(PaymentSchedule[[#This Row],[PMT NO]]&lt;&gt;"",PaymentSchedule[[#This Row],[BEGINNING BALANCE]]*(InterestRate/PaymentsPerYear),"")</f>
        <v/>
      </c>
      <c r="J27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22" t="str">
        <f ca="1">IF(PaymentSchedule[[#This Row],[PMT NO]]&lt;&gt;"",SUM(INDEX(PaymentSchedule[INTEREST],1,1):PaymentSchedule[[#This Row],[INTEREST]]),"")</f>
        <v/>
      </c>
    </row>
    <row r="271" spans="2:11">
      <c r="B271" s="23" t="str">
        <f>IF(LoanIsGood,IF(ROW()-ROW(PaymentSchedule[[#Headers],[PMT NO]])&gt;ScheduledNumberOfPayments,"",ROW()-ROW(PaymentSchedule[[#Headers],[PMT NO]])),"")</f>
        <v/>
      </c>
      <c r="C271" s="21" t="str">
        <f>IF(PaymentSchedule[[#This Row],[PMT NO]]&lt;&gt;"",EOMONTH(LoanStartDate,ROW(PaymentSchedule[[#This Row],[PMT NO]])-ROW(PaymentSchedule[[#Headers],[PMT NO]])-2)+DAY(LoanStartDate),"")</f>
        <v/>
      </c>
      <c r="D27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22" t="str">
        <f>IF(PaymentSchedule[[#This Row],[PMT NO]]&lt;&gt;"",ScheduledPayment,"")</f>
        <v/>
      </c>
      <c r="F27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22" t="str">
        <f>IF(PaymentSchedule[[#This Row],[PMT NO]]&lt;&gt;"",PaymentSchedule[[#This Row],[TOTAL PAYMENT]]-PaymentSchedule[[#This Row],[INTEREST]],"")</f>
        <v/>
      </c>
      <c r="I271" s="22" t="str">
        <f>IF(PaymentSchedule[[#This Row],[PMT NO]]&lt;&gt;"",PaymentSchedule[[#This Row],[BEGINNING BALANCE]]*(InterestRate/PaymentsPerYear),"")</f>
        <v/>
      </c>
      <c r="J27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22" t="str">
        <f ca="1">IF(PaymentSchedule[[#This Row],[PMT NO]]&lt;&gt;"",SUM(INDEX(PaymentSchedule[INTEREST],1,1):PaymentSchedule[[#This Row],[INTEREST]]),"")</f>
        <v/>
      </c>
    </row>
    <row r="272" spans="2:11">
      <c r="B272" s="23" t="str">
        <f>IF(LoanIsGood,IF(ROW()-ROW(PaymentSchedule[[#Headers],[PMT NO]])&gt;ScheduledNumberOfPayments,"",ROW()-ROW(PaymentSchedule[[#Headers],[PMT NO]])),"")</f>
        <v/>
      </c>
      <c r="C272" s="21" t="str">
        <f>IF(PaymentSchedule[[#This Row],[PMT NO]]&lt;&gt;"",EOMONTH(LoanStartDate,ROW(PaymentSchedule[[#This Row],[PMT NO]])-ROW(PaymentSchedule[[#Headers],[PMT NO]])-2)+DAY(LoanStartDate),"")</f>
        <v/>
      </c>
      <c r="D27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22" t="str">
        <f>IF(PaymentSchedule[[#This Row],[PMT NO]]&lt;&gt;"",ScheduledPayment,"")</f>
        <v/>
      </c>
      <c r="F27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22" t="str">
        <f>IF(PaymentSchedule[[#This Row],[PMT NO]]&lt;&gt;"",PaymentSchedule[[#This Row],[TOTAL PAYMENT]]-PaymentSchedule[[#This Row],[INTEREST]],"")</f>
        <v/>
      </c>
      <c r="I272" s="22" t="str">
        <f>IF(PaymentSchedule[[#This Row],[PMT NO]]&lt;&gt;"",PaymentSchedule[[#This Row],[BEGINNING BALANCE]]*(InterestRate/PaymentsPerYear),"")</f>
        <v/>
      </c>
      <c r="J27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22" t="str">
        <f ca="1">IF(PaymentSchedule[[#This Row],[PMT NO]]&lt;&gt;"",SUM(INDEX(PaymentSchedule[INTEREST],1,1):PaymentSchedule[[#This Row],[INTEREST]]),"")</f>
        <v/>
      </c>
    </row>
    <row r="273" spans="2:11">
      <c r="B273" s="23" t="str">
        <f>IF(LoanIsGood,IF(ROW()-ROW(PaymentSchedule[[#Headers],[PMT NO]])&gt;ScheduledNumberOfPayments,"",ROW()-ROW(PaymentSchedule[[#Headers],[PMT NO]])),"")</f>
        <v/>
      </c>
      <c r="C273" s="21" t="str">
        <f>IF(PaymentSchedule[[#This Row],[PMT NO]]&lt;&gt;"",EOMONTH(LoanStartDate,ROW(PaymentSchedule[[#This Row],[PMT NO]])-ROW(PaymentSchedule[[#Headers],[PMT NO]])-2)+DAY(LoanStartDate),"")</f>
        <v/>
      </c>
      <c r="D27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22" t="str">
        <f>IF(PaymentSchedule[[#This Row],[PMT NO]]&lt;&gt;"",ScheduledPayment,"")</f>
        <v/>
      </c>
      <c r="F27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22" t="str">
        <f>IF(PaymentSchedule[[#This Row],[PMT NO]]&lt;&gt;"",PaymentSchedule[[#This Row],[TOTAL PAYMENT]]-PaymentSchedule[[#This Row],[INTEREST]],"")</f>
        <v/>
      </c>
      <c r="I273" s="22" t="str">
        <f>IF(PaymentSchedule[[#This Row],[PMT NO]]&lt;&gt;"",PaymentSchedule[[#This Row],[BEGINNING BALANCE]]*(InterestRate/PaymentsPerYear),"")</f>
        <v/>
      </c>
      <c r="J27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22" t="str">
        <f ca="1">IF(PaymentSchedule[[#This Row],[PMT NO]]&lt;&gt;"",SUM(INDEX(PaymentSchedule[INTEREST],1,1):PaymentSchedule[[#This Row],[INTEREST]]),"")</f>
        <v/>
      </c>
    </row>
    <row r="274" spans="2:11">
      <c r="B274" s="23" t="str">
        <f>IF(LoanIsGood,IF(ROW()-ROW(PaymentSchedule[[#Headers],[PMT NO]])&gt;ScheduledNumberOfPayments,"",ROW()-ROW(PaymentSchedule[[#Headers],[PMT NO]])),"")</f>
        <v/>
      </c>
      <c r="C274" s="21" t="str">
        <f>IF(PaymentSchedule[[#This Row],[PMT NO]]&lt;&gt;"",EOMONTH(LoanStartDate,ROW(PaymentSchedule[[#This Row],[PMT NO]])-ROW(PaymentSchedule[[#Headers],[PMT NO]])-2)+DAY(LoanStartDate),"")</f>
        <v/>
      </c>
      <c r="D27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22" t="str">
        <f>IF(PaymentSchedule[[#This Row],[PMT NO]]&lt;&gt;"",ScheduledPayment,"")</f>
        <v/>
      </c>
      <c r="F27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22" t="str">
        <f>IF(PaymentSchedule[[#This Row],[PMT NO]]&lt;&gt;"",PaymentSchedule[[#This Row],[TOTAL PAYMENT]]-PaymentSchedule[[#This Row],[INTEREST]],"")</f>
        <v/>
      </c>
      <c r="I274" s="22" t="str">
        <f>IF(PaymentSchedule[[#This Row],[PMT NO]]&lt;&gt;"",PaymentSchedule[[#This Row],[BEGINNING BALANCE]]*(InterestRate/PaymentsPerYear),"")</f>
        <v/>
      </c>
      <c r="J27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22" t="str">
        <f ca="1">IF(PaymentSchedule[[#This Row],[PMT NO]]&lt;&gt;"",SUM(INDEX(PaymentSchedule[INTEREST],1,1):PaymentSchedule[[#This Row],[INTEREST]]),"")</f>
        <v/>
      </c>
    </row>
    <row r="275" spans="2:11">
      <c r="B275" s="23" t="str">
        <f>IF(LoanIsGood,IF(ROW()-ROW(PaymentSchedule[[#Headers],[PMT NO]])&gt;ScheduledNumberOfPayments,"",ROW()-ROW(PaymentSchedule[[#Headers],[PMT NO]])),"")</f>
        <v/>
      </c>
      <c r="C275" s="21" t="str">
        <f>IF(PaymentSchedule[[#This Row],[PMT NO]]&lt;&gt;"",EOMONTH(LoanStartDate,ROW(PaymentSchedule[[#This Row],[PMT NO]])-ROW(PaymentSchedule[[#Headers],[PMT NO]])-2)+DAY(LoanStartDate),"")</f>
        <v/>
      </c>
      <c r="D27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22" t="str">
        <f>IF(PaymentSchedule[[#This Row],[PMT NO]]&lt;&gt;"",ScheduledPayment,"")</f>
        <v/>
      </c>
      <c r="F27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22" t="str">
        <f>IF(PaymentSchedule[[#This Row],[PMT NO]]&lt;&gt;"",PaymentSchedule[[#This Row],[TOTAL PAYMENT]]-PaymentSchedule[[#This Row],[INTEREST]],"")</f>
        <v/>
      </c>
      <c r="I275" s="22" t="str">
        <f>IF(PaymentSchedule[[#This Row],[PMT NO]]&lt;&gt;"",PaymentSchedule[[#This Row],[BEGINNING BALANCE]]*(InterestRate/PaymentsPerYear),"")</f>
        <v/>
      </c>
      <c r="J27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22" t="str">
        <f ca="1">IF(PaymentSchedule[[#This Row],[PMT NO]]&lt;&gt;"",SUM(INDEX(PaymentSchedule[INTEREST],1,1):PaymentSchedule[[#This Row],[INTEREST]]),"")</f>
        <v/>
      </c>
    </row>
    <row r="276" spans="2:11">
      <c r="B276" s="23" t="str">
        <f>IF(LoanIsGood,IF(ROW()-ROW(PaymentSchedule[[#Headers],[PMT NO]])&gt;ScheduledNumberOfPayments,"",ROW()-ROW(PaymentSchedule[[#Headers],[PMT NO]])),"")</f>
        <v/>
      </c>
      <c r="C276" s="21" t="str">
        <f>IF(PaymentSchedule[[#This Row],[PMT NO]]&lt;&gt;"",EOMONTH(LoanStartDate,ROW(PaymentSchedule[[#This Row],[PMT NO]])-ROW(PaymentSchedule[[#Headers],[PMT NO]])-2)+DAY(LoanStartDate),"")</f>
        <v/>
      </c>
      <c r="D27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22" t="str">
        <f>IF(PaymentSchedule[[#This Row],[PMT NO]]&lt;&gt;"",ScheduledPayment,"")</f>
        <v/>
      </c>
      <c r="F27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22" t="str">
        <f>IF(PaymentSchedule[[#This Row],[PMT NO]]&lt;&gt;"",PaymentSchedule[[#This Row],[TOTAL PAYMENT]]-PaymentSchedule[[#This Row],[INTEREST]],"")</f>
        <v/>
      </c>
      <c r="I276" s="22" t="str">
        <f>IF(PaymentSchedule[[#This Row],[PMT NO]]&lt;&gt;"",PaymentSchedule[[#This Row],[BEGINNING BALANCE]]*(InterestRate/PaymentsPerYear),"")</f>
        <v/>
      </c>
      <c r="J27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22" t="str">
        <f ca="1">IF(PaymentSchedule[[#This Row],[PMT NO]]&lt;&gt;"",SUM(INDEX(PaymentSchedule[INTEREST],1,1):PaymentSchedule[[#This Row],[INTEREST]]),"")</f>
        <v/>
      </c>
    </row>
    <row r="277" spans="2:11">
      <c r="B277" s="23" t="str">
        <f>IF(LoanIsGood,IF(ROW()-ROW(PaymentSchedule[[#Headers],[PMT NO]])&gt;ScheduledNumberOfPayments,"",ROW()-ROW(PaymentSchedule[[#Headers],[PMT NO]])),"")</f>
        <v/>
      </c>
      <c r="C277" s="21" t="str">
        <f>IF(PaymentSchedule[[#This Row],[PMT NO]]&lt;&gt;"",EOMONTH(LoanStartDate,ROW(PaymentSchedule[[#This Row],[PMT NO]])-ROW(PaymentSchedule[[#Headers],[PMT NO]])-2)+DAY(LoanStartDate),"")</f>
        <v/>
      </c>
      <c r="D27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22" t="str">
        <f>IF(PaymentSchedule[[#This Row],[PMT NO]]&lt;&gt;"",ScheduledPayment,"")</f>
        <v/>
      </c>
      <c r="F27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22" t="str">
        <f>IF(PaymentSchedule[[#This Row],[PMT NO]]&lt;&gt;"",PaymentSchedule[[#This Row],[TOTAL PAYMENT]]-PaymentSchedule[[#This Row],[INTEREST]],"")</f>
        <v/>
      </c>
      <c r="I277" s="22" t="str">
        <f>IF(PaymentSchedule[[#This Row],[PMT NO]]&lt;&gt;"",PaymentSchedule[[#This Row],[BEGINNING BALANCE]]*(InterestRate/PaymentsPerYear),"")</f>
        <v/>
      </c>
      <c r="J27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22" t="str">
        <f ca="1">IF(PaymentSchedule[[#This Row],[PMT NO]]&lt;&gt;"",SUM(INDEX(PaymentSchedule[INTEREST],1,1):PaymentSchedule[[#This Row],[INTEREST]]),"")</f>
        <v/>
      </c>
    </row>
    <row r="278" spans="2:11">
      <c r="B278" s="23" t="str">
        <f>IF(LoanIsGood,IF(ROW()-ROW(PaymentSchedule[[#Headers],[PMT NO]])&gt;ScheduledNumberOfPayments,"",ROW()-ROW(PaymentSchedule[[#Headers],[PMT NO]])),"")</f>
        <v/>
      </c>
      <c r="C278" s="21" t="str">
        <f>IF(PaymentSchedule[[#This Row],[PMT NO]]&lt;&gt;"",EOMONTH(LoanStartDate,ROW(PaymentSchedule[[#This Row],[PMT NO]])-ROW(PaymentSchedule[[#Headers],[PMT NO]])-2)+DAY(LoanStartDate),"")</f>
        <v/>
      </c>
      <c r="D27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22" t="str">
        <f>IF(PaymentSchedule[[#This Row],[PMT NO]]&lt;&gt;"",ScheduledPayment,"")</f>
        <v/>
      </c>
      <c r="F27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22" t="str">
        <f>IF(PaymentSchedule[[#This Row],[PMT NO]]&lt;&gt;"",PaymentSchedule[[#This Row],[TOTAL PAYMENT]]-PaymentSchedule[[#This Row],[INTEREST]],"")</f>
        <v/>
      </c>
      <c r="I278" s="22" t="str">
        <f>IF(PaymentSchedule[[#This Row],[PMT NO]]&lt;&gt;"",PaymentSchedule[[#This Row],[BEGINNING BALANCE]]*(InterestRate/PaymentsPerYear),"")</f>
        <v/>
      </c>
      <c r="J27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22" t="str">
        <f ca="1">IF(PaymentSchedule[[#This Row],[PMT NO]]&lt;&gt;"",SUM(INDEX(PaymentSchedule[INTEREST],1,1):PaymentSchedule[[#This Row],[INTEREST]]),"")</f>
        <v/>
      </c>
    </row>
    <row r="279" spans="2:11">
      <c r="B279" s="23" t="str">
        <f>IF(LoanIsGood,IF(ROW()-ROW(PaymentSchedule[[#Headers],[PMT NO]])&gt;ScheduledNumberOfPayments,"",ROW()-ROW(PaymentSchedule[[#Headers],[PMT NO]])),"")</f>
        <v/>
      </c>
      <c r="C279" s="21" t="str">
        <f>IF(PaymentSchedule[[#This Row],[PMT NO]]&lt;&gt;"",EOMONTH(LoanStartDate,ROW(PaymentSchedule[[#This Row],[PMT NO]])-ROW(PaymentSchedule[[#Headers],[PMT NO]])-2)+DAY(LoanStartDate),"")</f>
        <v/>
      </c>
      <c r="D27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22" t="str">
        <f>IF(PaymentSchedule[[#This Row],[PMT NO]]&lt;&gt;"",ScheduledPayment,"")</f>
        <v/>
      </c>
      <c r="F27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22" t="str">
        <f>IF(PaymentSchedule[[#This Row],[PMT NO]]&lt;&gt;"",PaymentSchedule[[#This Row],[TOTAL PAYMENT]]-PaymentSchedule[[#This Row],[INTEREST]],"")</f>
        <v/>
      </c>
      <c r="I279" s="22" t="str">
        <f>IF(PaymentSchedule[[#This Row],[PMT NO]]&lt;&gt;"",PaymentSchedule[[#This Row],[BEGINNING BALANCE]]*(InterestRate/PaymentsPerYear),"")</f>
        <v/>
      </c>
      <c r="J27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22" t="str">
        <f ca="1">IF(PaymentSchedule[[#This Row],[PMT NO]]&lt;&gt;"",SUM(INDEX(PaymentSchedule[INTEREST],1,1):PaymentSchedule[[#This Row],[INTEREST]]),"")</f>
        <v/>
      </c>
    </row>
    <row r="280" spans="2:11">
      <c r="B280" s="23" t="str">
        <f>IF(LoanIsGood,IF(ROW()-ROW(PaymentSchedule[[#Headers],[PMT NO]])&gt;ScheduledNumberOfPayments,"",ROW()-ROW(PaymentSchedule[[#Headers],[PMT NO]])),"")</f>
        <v/>
      </c>
      <c r="C280" s="21" t="str">
        <f>IF(PaymentSchedule[[#This Row],[PMT NO]]&lt;&gt;"",EOMONTH(LoanStartDate,ROW(PaymentSchedule[[#This Row],[PMT NO]])-ROW(PaymentSchedule[[#Headers],[PMT NO]])-2)+DAY(LoanStartDate),"")</f>
        <v/>
      </c>
      <c r="D28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22" t="str">
        <f>IF(PaymentSchedule[[#This Row],[PMT NO]]&lt;&gt;"",ScheduledPayment,"")</f>
        <v/>
      </c>
      <c r="F28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22" t="str">
        <f>IF(PaymentSchedule[[#This Row],[PMT NO]]&lt;&gt;"",PaymentSchedule[[#This Row],[TOTAL PAYMENT]]-PaymentSchedule[[#This Row],[INTEREST]],"")</f>
        <v/>
      </c>
      <c r="I280" s="22" t="str">
        <f>IF(PaymentSchedule[[#This Row],[PMT NO]]&lt;&gt;"",PaymentSchedule[[#This Row],[BEGINNING BALANCE]]*(InterestRate/PaymentsPerYear),"")</f>
        <v/>
      </c>
      <c r="J28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22" t="str">
        <f ca="1">IF(PaymentSchedule[[#This Row],[PMT NO]]&lt;&gt;"",SUM(INDEX(PaymentSchedule[INTEREST],1,1):PaymentSchedule[[#This Row],[INTEREST]]),"")</f>
        <v/>
      </c>
    </row>
    <row r="281" spans="2:11">
      <c r="B281" s="23" t="str">
        <f>IF(LoanIsGood,IF(ROW()-ROW(PaymentSchedule[[#Headers],[PMT NO]])&gt;ScheduledNumberOfPayments,"",ROW()-ROW(PaymentSchedule[[#Headers],[PMT NO]])),"")</f>
        <v/>
      </c>
      <c r="C281" s="21" t="str">
        <f>IF(PaymentSchedule[[#This Row],[PMT NO]]&lt;&gt;"",EOMONTH(LoanStartDate,ROW(PaymentSchedule[[#This Row],[PMT NO]])-ROW(PaymentSchedule[[#Headers],[PMT NO]])-2)+DAY(LoanStartDate),"")</f>
        <v/>
      </c>
      <c r="D28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22" t="str">
        <f>IF(PaymentSchedule[[#This Row],[PMT NO]]&lt;&gt;"",ScheduledPayment,"")</f>
        <v/>
      </c>
      <c r="F28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22" t="str">
        <f>IF(PaymentSchedule[[#This Row],[PMT NO]]&lt;&gt;"",PaymentSchedule[[#This Row],[TOTAL PAYMENT]]-PaymentSchedule[[#This Row],[INTEREST]],"")</f>
        <v/>
      </c>
      <c r="I281" s="22" t="str">
        <f>IF(PaymentSchedule[[#This Row],[PMT NO]]&lt;&gt;"",PaymentSchedule[[#This Row],[BEGINNING BALANCE]]*(InterestRate/PaymentsPerYear),"")</f>
        <v/>
      </c>
      <c r="J28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22" t="str">
        <f ca="1">IF(PaymentSchedule[[#This Row],[PMT NO]]&lt;&gt;"",SUM(INDEX(PaymentSchedule[INTEREST],1,1):PaymentSchedule[[#This Row],[INTEREST]]),"")</f>
        <v/>
      </c>
    </row>
    <row r="282" spans="2:11">
      <c r="B282" s="23" t="str">
        <f>IF(LoanIsGood,IF(ROW()-ROW(PaymentSchedule[[#Headers],[PMT NO]])&gt;ScheduledNumberOfPayments,"",ROW()-ROW(PaymentSchedule[[#Headers],[PMT NO]])),"")</f>
        <v/>
      </c>
      <c r="C282" s="21" t="str">
        <f>IF(PaymentSchedule[[#This Row],[PMT NO]]&lt;&gt;"",EOMONTH(LoanStartDate,ROW(PaymentSchedule[[#This Row],[PMT NO]])-ROW(PaymentSchedule[[#Headers],[PMT NO]])-2)+DAY(LoanStartDate),"")</f>
        <v/>
      </c>
      <c r="D28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22" t="str">
        <f>IF(PaymentSchedule[[#This Row],[PMT NO]]&lt;&gt;"",ScheduledPayment,"")</f>
        <v/>
      </c>
      <c r="F28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22" t="str">
        <f>IF(PaymentSchedule[[#This Row],[PMT NO]]&lt;&gt;"",PaymentSchedule[[#This Row],[TOTAL PAYMENT]]-PaymentSchedule[[#This Row],[INTEREST]],"")</f>
        <v/>
      </c>
      <c r="I282" s="22" t="str">
        <f>IF(PaymentSchedule[[#This Row],[PMT NO]]&lt;&gt;"",PaymentSchedule[[#This Row],[BEGINNING BALANCE]]*(InterestRate/PaymentsPerYear),"")</f>
        <v/>
      </c>
      <c r="J28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22" t="str">
        <f ca="1">IF(PaymentSchedule[[#This Row],[PMT NO]]&lt;&gt;"",SUM(INDEX(PaymentSchedule[INTEREST],1,1):PaymentSchedule[[#This Row],[INTEREST]]),"")</f>
        <v/>
      </c>
    </row>
    <row r="283" spans="2:11">
      <c r="B283" s="23" t="str">
        <f>IF(LoanIsGood,IF(ROW()-ROW(PaymentSchedule[[#Headers],[PMT NO]])&gt;ScheduledNumberOfPayments,"",ROW()-ROW(PaymentSchedule[[#Headers],[PMT NO]])),"")</f>
        <v/>
      </c>
      <c r="C283" s="21" t="str">
        <f>IF(PaymentSchedule[[#This Row],[PMT NO]]&lt;&gt;"",EOMONTH(LoanStartDate,ROW(PaymentSchedule[[#This Row],[PMT NO]])-ROW(PaymentSchedule[[#Headers],[PMT NO]])-2)+DAY(LoanStartDate),"")</f>
        <v/>
      </c>
      <c r="D28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22" t="str">
        <f>IF(PaymentSchedule[[#This Row],[PMT NO]]&lt;&gt;"",ScheduledPayment,"")</f>
        <v/>
      </c>
      <c r="F28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22" t="str">
        <f>IF(PaymentSchedule[[#This Row],[PMT NO]]&lt;&gt;"",PaymentSchedule[[#This Row],[TOTAL PAYMENT]]-PaymentSchedule[[#This Row],[INTEREST]],"")</f>
        <v/>
      </c>
      <c r="I283" s="22" t="str">
        <f>IF(PaymentSchedule[[#This Row],[PMT NO]]&lt;&gt;"",PaymentSchedule[[#This Row],[BEGINNING BALANCE]]*(InterestRate/PaymentsPerYear),"")</f>
        <v/>
      </c>
      <c r="J28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22" t="str">
        <f ca="1">IF(PaymentSchedule[[#This Row],[PMT NO]]&lt;&gt;"",SUM(INDEX(PaymentSchedule[INTEREST],1,1):PaymentSchedule[[#This Row],[INTEREST]]),"")</f>
        <v/>
      </c>
    </row>
    <row r="284" spans="2:11">
      <c r="B284" s="23" t="str">
        <f>IF(LoanIsGood,IF(ROW()-ROW(PaymentSchedule[[#Headers],[PMT NO]])&gt;ScheduledNumberOfPayments,"",ROW()-ROW(PaymentSchedule[[#Headers],[PMT NO]])),"")</f>
        <v/>
      </c>
      <c r="C284" s="21" t="str">
        <f>IF(PaymentSchedule[[#This Row],[PMT NO]]&lt;&gt;"",EOMONTH(LoanStartDate,ROW(PaymentSchedule[[#This Row],[PMT NO]])-ROW(PaymentSchedule[[#Headers],[PMT NO]])-2)+DAY(LoanStartDate),"")</f>
        <v/>
      </c>
      <c r="D28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22" t="str">
        <f>IF(PaymentSchedule[[#This Row],[PMT NO]]&lt;&gt;"",ScheduledPayment,"")</f>
        <v/>
      </c>
      <c r="F28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22" t="str">
        <f>IF(PaymentSchedule[[#This Row],[PMT NO]]&lt;&gt;"",PaymentSchedule[[#This Row],[TOTAL PAYMENT]]-PaymentSchedule[[#This Row],[INTEREST]],"")</f>
        <v/>
      </c>
      <c r="I284" s="22" t="str">
        <f>IF(PaymentSchedule[[#This Row],[PMT NO]]&lt;&gt;"",PaymentSchedule[[#This Row],[BEGINNING BALANCE]]*(InterestRate/PaymentsPerYear),"")</f>
        <v/>
      </c>
      <c r="J28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22" t="str">
        <f ca="1">IF(PaymentSchedule[[#This Row],[PMT NO]]&lt;&gt;"",SUM(INDEX(PaymentSchedule[INTEREST],1,1):PaymentSchedule[[#This Row],[INTEREST]]),"")</f>
        <v/>
      </c>
    </row>
    <row r="285" spans="2:11">
      <c r="B285" s="23" t="str">
        <f>IF(LoanIsGood,IF(ROW()-ROW(PaymentSchedule[[#Headers],[PMT NO]])&gt;ScheduledNumberOfPayments,"",ROW()-ROW(PaymentSchedule[[#Headers],[PMT NO]])),"")</f>
        <v/>
      </c>
      <c r="C285" s="21" t="str">
        <f>IF(PaymentSchedule[[#This Row],[PMT NO]]&lt;&gt;"",EOMONTH(LoanStartDate,ROW(PaymentSchedule[[#This Row],[PMT NO]])-ROW(PaymentSchedule[[#Headers],[PMT NO]])-2)+DAY(LoanStartDate),"")</f>
        <v/>
      </c>
      <c r="D28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22" t="str">
        <f>IF(PaymentSchedule[[#This Row],[PMT NO]]&lt;&gt;"",ScheduledPayment,"")</f>
        <v/>
      </c>
      <c r="F28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22" t="str">
        <f>IF(PaymentSchedule[[#This Row],[PMT NO]]&lt;&gt;"",PaymentSchedule[[#This Row],[TOTAL PAYMENT]]-PaymentSchedule[[#This Row],[INTEREST]],"")</f>
        <v/>
      </c>
      <c r="I285" s="22" t="str">
        <f>IF(PaymentSchedule[[#This Row],[PMT NO]]&lt;&gt;"",PaymentSchedule[[#This Row],[BEGINNING BALANCE]]*(InterestRate/PaymentsPerYear),"")</f>
        <v/>
      </c>
      <c r="J28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22" t="str">
        <f ca="1">IF(PaymentSchedule[[#This Row],[PMT NO]]&lt;&gt;"",SUM(INDEX(PaymentSchedule[INTEREST],1,1):PaymentSchedule[[#This Row],[INTEREST]]),"")</f>
        <v/>
      </c>
    </row>
    <row r="286" spans="2:11">
      <c r="B286" s="23" t="str">
        <f>IF(LoanIsGood,IF(ROW()-ROW(PaymentSchedule[[#Headers],[PMT NO]])&gt;ScheduledNumberOfPayments,"",ROW()-ROW(PaymentSchedule[[#Headers],[PMT NO]])),"")</f>
        <v/>
      </c>
      <c r="C286" s="21" t="str">
        <f>IF(PaymentSchedule[[#This Row],[PMT NO]]&lt;&gt;"",EOMONTH(LoanStartDate,ROW(PaymentSchedule[[#This Row],[PMT NO]])-ROW(PaymentSchedule[[#Headers],[PMT NO]])-2)+DAY(LoanStartDate),"")</f>
        <v/>
      </c>
      <c r="D28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22" t="str">
        <f>IF(PaymentSchedule[[#This Row],[PMT NO]]&lt;&gt;"",ScheduledPayment,"")</f>
        <v/>
      </c>
      <c r="F28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22" t="str">
        <f>IF(PaymentSchedule[[#This Row],[PMT NO]]&lt;&gt;"",PaymentSchedule[[#This Row],[TOTAL PAYMENT]]-PaymentSchedule[[#This Row],[INTEREST]],"")</f>
        <v/>
      </c>
      <c r="I286" s="22" t="str">
        <f>IF(PaymentSchedule[[#This Row],[PMT NO]]&lt;&gt;"",PaymentSchedule[[#This Row],[BEGINNING BALANCE]]*(InterestRate/PaymentsPerYear),"")</f>
        <v/>
      </c>
      <c r="J28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22" t="str">
        <f ca="1">IF(PaymentSchedule[[#This Row],[PMT NO]]&lt;&gt;"",SUM(INDEX(PaymentSchedule[INTEREST],1,1):PaymentSchedule[[#This Row],[INTEREST]]),"")</f>
        <v/>
      </c>
    </row>
    <row r="287" spans="2:11">
      <c r="B287" s="23" t="str">
        <f>IF(LoanIsGood,IF(ROW()-ROW(PaymentSchedule[[#Headers],[PMT NO]])&gt;ScheduledNumberOfPayments,"",ROW()-ROW(PaymentSchedule[[#Headers],[PMT NO]])),"")</f>
        <v/>
      </c>
      <c r="C287" s="21" t="str">
        <f>IF(PaymentSchedule[[#This Row],[PMT NO]]&lt;&gt;"",EOMONTH(LoanStartDate,ROW(PaymentSchedule[[#This Row],[PMT NO]])-ROW(PaymentSchedule[[#Headers],[PMT NO]])-2)+DAY(LoanStartDate),"")</f>
        <v/>
      </c>
      <c r="D28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22" t="str">
        <f>IF(PaymentSchedule[[#This Row],[PMT NO]]&lt;&gt;"",ScheduledPayment,"")</f>
        <v/>
      </c>
      <c r="F28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22" t="str">
        <f>IF(PaymentSchedule[[#This Row],[PMT NO]]&lt;&gt;"",PaymentSchedule[[#This Row],[TOTAL PAYMENT]]-PaymentSchedule[[#This Row],[INTEREST]],"")</f>
        <v/>
      </c>
      <c r="I287" s="22" t="str">
        <f>IF(PaymentSchedule[[#This Row],[PMT NO]]&lt;&gt;"",PaymentSchedule[[#This Row],[BEGINNING BALANCE]]*(InterestRate/PaymentsPerYear),"")</f>
        <v/>
      </c>
      <c r="J28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22" t="str">
        <f ca="1">IF(PaymentSchedule[[#This Row],[PMT NO]]&lt;&gt;"",SUM(INDEX(PaymentSchedule[INTEREST],1,1):PaymentSchedule[[#This Row],[INTEREST]]),"")</f>
        <v/>
      </c>
    </row>
    <row r="288" spans="2:11">
      <c r="B288" s="23" t="str">
        <f>IF(LoanIsGood,IF(ROW()-ROW(PaymentSchedule[[#Headers],[PMT NO]])&gt;ScheduledNumberOfPayments,"",ROW()-ROW(PaymentSchedule[[#Headers],[PMT NO]])),"")</f>
        <v/>
      </c>
      <c r="C288" s="21" t="str">
        <f>IF(PaymentSchedule[[#This Row],[PMT NO]]&lt;&gt;"",EOMONTH(LoanStartDate,ROW(PaymentSchedule[[#This Row],[PMT NO]])-ROW(PaymentSchedule[[#Headers],[PMT NO]])-2)+DAY(LoanStartDate),"")</f>
        <v/>
      </c>
      <c r="D28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22" t="str">
        <f>IF(PaymentSchedule[[#This Row],[PMT NO]]&lt;&gt;"",ScheduledPayment,"")</f>
        <v/>
      </c>
      <c r="F28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22" t="str">
        <f>IF(PaymentSchedule[[#This Row],[PMT NO]]&lt;&gt;"",PaymentSchedule[[#This Row],[TOTAL PAYMENT]]-PaymentSchedule[[#This Row],[INTEREST]],"")</f>
        <v/>
      </c>
      <c r="I288" s="22" t="str">
        <f>IF(PaymentSchedule[[#This Row],[PMT NO]]&lt;&gt;"",PaymentSchedule[[#This Row],[BEGINNING BALANCE]]*(InterestRate/PaymentsPerYear),"")</f>
        <v/>
      </c>
      <c r="J28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22" t="str">
        <f ca="1">IF(PaymentSchedule[[#This Row],[PMT NO]]&lt;&gt;"",SUM(INDEX(PaymentSchedule[INTEREST],1,1):PaymentSchedule[[#This Row],[INTEREST]]),"")</f>
        <v/>
      </c>
    </row>
    <row r="289" spans="2:11">
      <c r="B289" s="23" t="str">
        <f>IF(LoanIsGood,IF(ROW()-ROW(PaymentSchedule[[#Headers],[PMT NO]])&gt;ScheduledNumberOfPayments,"",ROW()-ROW(PaymentSchedule[[#Headers],[PMT NO]])),"")</f>
        <v/>
      </c>
      <c r="C289" s="21" t="str">
        <f>IF(PaymentSchedule[[#This Row],[PMT NO]]&lt;&gt;"",EOMONTH(LoanStartDate,ROW(PaymentSchedule[[#This Row],[PMT NO]])-ROW(PaymentSchedule[[#Headers],[PMT NO]])-2)+DAY(LoanStartDate),"")</f>
        <v/>
      </c>
      <c r="D28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22" t="str">
        <f>IF(PaymentSchedule[[#This Row],[PMT NO]]&lt;&gt;"",ScheduledPayment,"")</f>
        <v/>
      </c>
      <c r="F28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22" t="str">
        <f>IF(PaymentSchedule[[#This Row],[PMT NO]]&lt;&gt;"",PaymentSchedule[[#This Row],[TOTAL PAYMENT]]-PaymentSchedule[[#This Row],[INTEREST]],"")</f>
        <v/>
      </c>
      <c r="I289" s="22" t="str">
        <f>IF(PaymentSchedule[[#This Row],[PMT NO]]&lt;&gt;"",PaymentSchedule[[#This Row],[BEGINNING BALANCE]]*(InterestRate/PaymentsPerYear),"")</f>
        <v/>
      </c>
      <c r="J28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22" t="str">
        <f ca="1">IF(PaymentSchedule[[#This Row],[PMT NO]]&lt;&gt;"",SUM(INDEX(PaymentSchedule[INTEREST],1,1):PaymentSchedule[[#This Row],[INTEREST]]),"")</f>
        <v/>
      </c>
    </row>
    <row r="290" spans="2:11">
      <c r="B290" s="23" t="str">
        <f>IF(LoanIsGood,IF(ROW()-ROW(PaymentSchedule[[#Headers],[PMT NO]])&gt;ScheduledNumberOfPayments,"",ROW()-ROW(PaymentSchedule[[#Headers],[PMT NO]])),"")</f>
        <v/>
      </c>
      <c r="C290" s="21" t="str">
        <f>IF(PaymentSchedule[[#This Row],[PMT NO]]&lt;&gt;"",EOMONTH(LoanStartDate,ROW(PaymentSchedule[[#This Row],[PMT NO]])-ROW(PaymentSchedule[[#Headers],[PMT NO]])-2)+DAY(LoanStartDate),"")</f>
        <v/>
      </c>
      <c r="D29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22" t="str">
        <f>IF(PaymentSchedule[[#This Row],[PMT NO]]&lt;&gt;"",ScheduledPayment,"")</f>
        <v/>
      </c>
      <c r="F29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22" t="str">
        <f>IF(PaymentSchedule[[#This Row],[PMT NO]]&lt;&gt;"",PaymentSchedule[[#This Row],[TOTAL PAYMENT]]-PaymentSchedule[[#This Row],[INTEREST]],"")</f>
        <v/>
      </c>
      <c r="I290" s="22" t="str">
        <f>IF(PaymentSchedule[[#This Row],[PMT NO]]&lt;&gt;"",PaymentSchedule[[#This Row],[BEGINNING BALANCE]]*(InterestRate/PaymentsPerYear),"")</f>
        <v/>
      </c>
      <c r="J29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22" t="str">
        <f ca="1">IF(PaymentSchedule[[#This Row],[PMT NO]]&lt;&gt;"",SUM(INDEX(PaymentSchedule[INTEREST],1,1):PaymentSchedule[[#This Row],[INTEREST]]),"")</f>
        <v/>
      </c>
    </row>
    <row r="291" spans="2:11">
      <c r="B291" s="23" t="str">
        <f>IF(LoanIsGood,IF(ROW()-ROW(PaymentSchedule[[#Headers],[PMT NO]])&gt;ScheduledNumberOfPayments,"",ROW()-ROW(PaymentSchedule[[#Headers],[PMT NO]])),"")</f>
        <v/>
      </c>
      <c r="C291" s="21" t="str">
        <f>IF(PaymentSchedule[[#This Row],[PMT NO]]&lt;&gt;"",EOMONTH(LoanStartDate,ROW(PaymentSchedule[[#This Row],[PMT NO]])-ROW(PaymentSchedule[[#Headers],[PMT NO]])-2)+DAY(LoanStartDate),"")</f>
        <v/>
      </c>
      <c r="D29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22" t="str">
        <f>IF(PaymentSchedule[[#This Row],[PMT NO]]&lt;&gt;"",ScheduledPayment,"")</f>
        <v/>
      </c>
      <c r="F29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22" t="str">
        <f>IF(PaymentSchedule[[#This Row],[PMT NO]]&lt;&gt;"",PaymentSchedule[[#This Row],[TOTAL PAYMENT]]-PaymentSchedule[[#This Row],[INTEREST]],"")</f>
        <v/>
      </c>
      <c r="I291" s="22" t="str">
        <f>IF(PaymentSchedule[[#This Row],[PMT NO]]&lt;&gt;"",PaymentSchedule[[#This Row],[BEGINNING BALANCE]]*(InterestRate/PaymentsPerYear),"")</f>
        <v/>
      </c>
      <c r="J29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22" t="str">
        <f ca="1">IF(PaymentSchedule[[#This Row],[PMT NO]]&lt;&gt;"",SUM(INDEX(PaymentSchedule[INTEREST],1,1):PaymentSchedule[[#This Row],[INTEREST]]),"")</f>
        <v/>
      </c>
    </row>
    <row r="292" spans="2:11">
      <c r="B292" s="23" t="str">
        <f>IF(LoanIsGood,IF(ROW()-ROW(PaymentSchedule[[#Headers],[PMT NO]])&gt;ScheduledNumberOfPayments,"",ROW()-ROW(PaymentSchedule[[#Headers],[PMT NO]])),"")</f>
        <v/>
      </c>
      <c r="C292" s="21" t="str">
        <f>IF(PaymentSchedule[[#This Row],[PMT NO]]&lt;&gt;"",EOMONTH(LoanStartDate,ROW(PaymentSchedule[[#This Row],[PMT NO]])-ROW(PaymentSchedule[[#Headers],[PMT NO]])-2)+DAY(LoanStartDate),"")</f>
        <v/>
      </c>
      <c r="D29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22" t="str">
        <f>IF(PaymentSchedule[[#This Row],[PMT NO]]&lt;&gt;"",ScheduledPayment,"")</f>
        <v/>
      </c>
      <c r="F29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22" t="str">
        <f>IF(PaymentSchedule[[#This Row],[PMT NO]]&lt;&gt;"",PaymentSchedule[[#This Row],[TOTAL PAYMENT]]-PaymentSchedule[[#This Row],[INTEREST]],"")</f>
        <v/>
      </c>
      <c r="I292" s="22" t="str">
        <f>IF(PaymentSchedule[[#This Row],[PMT NO]]&lt;&gt;"",PaymentSchedule[[#This Row],[BEGINNING BALANCE]]*(InterestRate/PaymentsPerYear),"")</f>
        <v/>
      </c>
      <c r="J29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22" t="str">
        <f ca="1">IF(PaymentSchedule[[#This Row],[PMT NO]]&lt;&gt;"",SUM(INDEX(PaymentSchedule[INTEREST],1,1):PaymentSchedule[[#This Row],[INTEREST]]),"")</f>
        <v/>
      </c>
    </row>
    <row r="293" spans="2:11">
      <c r="B293" s="23" t="str">
        <f>IF(LoanIsGood,IF(ROW()-ROW(PaymentSchedule[[#Headers],[PMT NO]])&gt;ScheduledNumberOfPayments,"",ROW()-ROW(PaymentSchedule[[#Headers],[PMT NO]])),"")</f>
        <v/>
      </c>
      <c r="C293" s="21" t="str">
        <f>IF(PaymentSchedule[[#This Row],[PMT NO]]&lt;&gt;"",EOMONTH(LoanStartDate,ROW(PaymentSchedule[[#This Row],[PMT NO]])-ROW(PaymentSchedule[[#Headers],[PMT NO]])-2)+DAY(LoanStartDate),"")</f>
        <v/>
      </c>
      <c r="D29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22" t="str">
        <f>IF(PaymentSchedule[[#This Row],[PMT NO]]&lt;&gt;"",ScheduledPayment,"")</f>
        <v/>
      </c>
      <c r="F29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22" t="str">
        <f>IF(PaymentSchedule[[#This Row],[PMT NO]]&lt;&gt;"",PaymentSchedule[[#This Row],[TOTAL PAYMENT]]-PaymentSchedule[[#This Row],[INTEREST]],"")</f>
        <v/>
      </c>
      <c r="I293" s="22" t="str">
        <f>IF(PaymentSchedule[[#This Row],[PMT NO]]&lt;&gt;"",PaymentSchedule[[#This Row],[BEGINNING BALANCE]]*(InterestRate/PaymentsPerYear),"")</f>
        <v/>
      </c>
      <c r="J29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22" t="str">
        <f ca="1">IF(PaymentSchedule[[#This Row],[PMT NO]]&lt;&gt;"",SUM(INDEX(PaymentSchedule[INTEREST],1,1):PaymentSchedule[[#This Row],[INTEREST]]),"")</f>
        <v/>
      </c>
    </row>
    <row r="294" spans="2:11">
      <c r="B294" s="23" t="str">
        <f>IF(LoanIsGood,IF(ROW()-ROW(PaymentSchedule[[#Headers],[PMT NO]])&gt;ScheduledNumberOfPayments,"",ROW()-ROW(PaymentSchedule[[#Headers],[PMT NO]])),"")</f>
        <v/>
      </c>
      <c r="C294" s="21" t="str">
        <f>IF(PaymentSchedule[[#This Row],[PMT NO]]&lt;&gt;"",EOMONTH(LoanStartDate,ROW(PaymentSchedule[[#This Row],[PMT NO]])-ROW(PaymentSchedule[[#Headers],[PMT NO]])-2)+DAY(LoanStartDate),"")</f>
        <v/>
      </c>
      <c r="D29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22" t="str">
        <f>IF(PaymentSchedule[[#This Row],[PMT NO]]&lt;&gt;"",ScheduledPayment,"")</f>
        <v/>
      </c>
      <c r="F29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22" t="str">
        <f>IF(PaymentSchedule[[#This Row],[PMT NO]]&lt;&gt;"",PaymentSchedule[[#This Row],[TOTAL PAYMENT]]-PaymentSchedule[[#This Row],[INTEREST]],"")</f>
        <v/>
      </c>
      <c r="I294" s="22" t="str">
        <f>IF(PaymentSchedule[[#This Row],[PMT NO]]&lt;&gt;"",PaymentSchedule[[#This Row],[BEGINNING BALANCE]]*(InterestRate/PaymentsPerYear),"")</f>
        <v/>
      </c>
      <c r="J29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22" t="str">
        <f ca="1">IF(PaymentSchedule[[#This Row],[PMT NO]]&lt;&gt;"",SUM(INDEX(PaymentSchedule[INTEREST],1,1):PaymentSchedule[[#This Row],[INTEREST]]),"")</f>
        <v/>
      </c>
    </row>
    <row r="295" spans="2:11">
      <c r="B295" s="23" t="str">
        <f>IF(LoanIsGood,IF(ROW()-ROW(PaymentSchedule[[#Headers],[PMT NO]])&gt;ScheduledNumberOfPayments,"",ROW()-ROW(PaymentSchedule[[#Headers],[PMT NO]])),"")</f>
        <v/>
      </c>
      <c r="C295" s="21" t="str">
        <f>IF(PaymentSchedule[[#This Row],[PMT NO]]&lt;&gt;"",EOMONTH(LoanStartDate,ROW(PaymentSchedule[[#This Row],[PMT NO]])-ROW(PaymentSchedule[[#Headers],[PMT NO]])-2)+DAY(LoanStartDate),"")</f>
        <v/>
      </c>
      <c r="D29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22" t="str">
        <f>IF(PaymentSchedule[[#This Row],[PMT NO]]&lt;&gt;"",ScheduledPayment,"")</f>
        <v/>
      </c>
      <c r="F29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22" t="str">
        <f>IF(PaymentSchedule[[#This Row],[PMT NO]]&lt;&gt;"",PaymentSchedule[[#This Row],[TOTAL PAYMENT]]-PaymentSchedule[[#This Row],[INTEREST]],"")</f>
        <v/>
      </c>
      <c r="I295" s="22" t="str">
        <f>IF(PaymentSchedule[[#This Row],[PMT NO]]&lt;&gt;"",PaymentSchedule[[#This Row],[BEGINNING BALANCE]]*(InterestRate/PaymentsPerYear),"")</f>
        <v/>
      </c>
      <c r="J29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22" t="str">
        <f ca="1">IF(PaymentSchedule[[#This Row],[PMT NO]]&lt;&gt;"",SUM(INDEX(PaymentSchedule[INTEREST],1,1):PaymentSchedule[[#This Row],[INTEREST]]),"")</f>
        <v/>
      </c>
    </row>
    <row r="296" spans="2:11">
      <c r="B296" s="23" t="str">
        <f>IF(LoanIsGood,IF(ROW()-ROW(PaymentSchedule[[#Headers],[PMT NO]])&gt;ScheduledNumberOfPayments,"",ROW()-ROW(PaymentSchedule[[#Headers],[PMT NO]])),"")</f>
        <v/>
      </c>
      <c r="C296" s="21" t="str">
        <f>IF(PaymentSchedule[[#This Row],[PMT NO]]&lt;&gt;"",EOMONTH(LoanStartDate,ROW(PaymentSchedule[[#This Row],[PMT NO]])-ROW(PaymentSchedule[[#Headers],[PMT NO]])-2)+DAY(LoanStartDate),"")</f>
        <v/>
      </c>
      <c r="D29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22" t="str">
        <f>IF(PaymentSchedule[[#This Row],[PMT NO]]&lt;&gt;"",ScheduledPayment,"")</f>
        <v/>
      </c>
      <c r="F29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22" t="str">
        <f>IF(PaymentSchedule[[#This Row],[PMT NO]]&lt;&gt;"",PaymentSchedule[[#This Row],[TOTAL PAYMENT]]-PaymentSchedule[[#This Row],[INTEREST]],"")</f>
        <v/>
      </c>
      <c r="I296" s="22" t="str">
        <f>IF(PaymentSchedule[[#This Row],[PMT NO]]&lt;&gt;"",PaymentSchedule[[#This Row],[BEGINNING BALANCE]]*(InterestRate/PaymentsPerYear),"")</f>
        <v/>
      </c>
      <c r="J29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22" t="str">
        <f ca="1">IF(PaymentSchedule[[#This Row],[PMT NO]]&lt;&gt;"",SUM(INDEX(PaymentSchedule[INTEREST],1,1):PaymentSchedule[[#This Row],[INTEREST]]),"")</f>
        <v/>
      </c>
    </row>
    <row r="297" spans="2:11">
      <c r="B297" s="23" t="str">
        <f>IF(LoanIsGood,IF(ROW()-ROW(PaymentSchedule[[#Headers],[PMT NO]])&gt;ScheduledNumberOfPayments,"",ROW()-ROW(PaymentSchedule[[#Headers],[PMT NO]])),"")</f>
        <v/>
      </c>
      <c r="C297" s="21" t="str">
        <f>IF(PaymentSchedule[[#This Row],[PMT NO]]&lt;&gt;"",EOMONTH(LoanStartDate,ROW(PaymentSchedule[[#This Row],[PMT NO]])-ROW(PaymentSchedule[[#Headers],[PMT NO]])-2)+DAY(LoanStartDate),"")</f>
        <v/>
      </c>
      <c r="D29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22" t="str">
        <f>IF(PaymentSchedule[[#This Row],[PMT NO]]&lt;&gt;"",ScheduledPayment,"")</f>
        <v/>
      </c>
      <c r="F29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22" t="str">
        <f>IF(PaymentSchedule[[#This Row],[PMT NO]]&lt;&gt;"",PaymentSchedule[[#This Row],[TOTAL PAYMENT]]-PaymentSchedule[[#This Row],[INTEREST]],"")</f>
        <v/>
      </c>
      <c r="I297" s="22" t="str">
        <f>IF(PaymentSchedule[[#This Row],[PMT NO]]&lt;&gt;"",PaymentSchedule[[#This Row],[BEGINNING BALANCE]]*(InterestRate/PaymentsPerYear),"")</f>
        <v/>
      </c>
      <c r="J29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22" t="str">
        <f ca="1">IF(PaymentSchedule[[#This Row],[PMT NO]]&lt;&gt;"",SUM(INDEX(PaymentSchedule[INTEREST],1,1):PaymentSchedule[[#This Row],[INTEREST]]),"")</f>
        <v/>
      </c>
    </row>
    <row r="298" spans="2:11">
      <c r="B298" s="23" t="str">
        <f>IF(LoanIsGood,IF(ROW()-ROW(PaymentSchedule[[#Headers],[PMT NO]])&gt;ScheduledNumberOfPayments,"",ROW()-ROW(PaymentSchedule[[#Headers],[PMT NO]])),"")</f>
        <v/>
      </c>
      <c r="C298" s="21" t="str">
        <f>IF(PaymentSchedule[[#This Row],[PMT NO]]&lt;&gt;"",EOMONTH(LoanStartDate,ROW(PaymentSchedule[[#This Row],[PMT NO]])-ROW(PaymentSchedule[[#Headers],[PMT NO]])-2)+DAY(LoanStartDate),"")</f>
        <v/>
      </c>
      <c r="D29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22" t="str">
        <f>IF(PaymentSchedule[[#This Row],[PMT NO]]&lt;&gt;"",ScheduledPayment,"")</f>
        <v/>
      </c>
      <c r="F29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22" t="str">
        <f>IF(PaymentSchedule[[#This Row],[PMT NO]]&lt;&gt;"",PaymentSchedule[[#This Row],[TOTAL PAYMENT]]-PaymentSchedule[[#This Row],[INTEREST]],"")</f>
        <v/>
      </c>
      <c r="I298" s="22" t="str">
        <f>IF(PaymentSchedule[[#This Row],[PMT NO]]&lt;&gt;"",PaymentSchedule[[#This Row],[BEGINNING BALANCE]]*(InterestRate/PaymentsPerYear),"")</f>
        <v/>
      </c>
      <c r="J29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22" t="str">
        <f ca="1">IF(PaymentSchedule[[#This Row],[PMT NO]]&lt;&gt;"",SUM(INDEX(PaymentSchedule[INTEREST],1,1):PaymentSchedule[[#This Row],[INTEREST]]),"")</f>
        <v/>
      </c>
    </row>
    <row r="299" spans="2:11">
      <c r="B299" s="23" t="str">
        <f>IF(LoanIsGood,IF(ROW()-ROW(PaymentSchedule[[#Headers],[PMT NO]])&gt;ScheduledNumberOfPayments,"",ROW()-ROW(PaymentSchedule[[#Headers],[PMT NO]])),"")</f>
        <v/>
      </c>
      <c r="C299" s="21" t="str">
        <f>IF(PaymentSchedule[[#This Row],[PMT NO]]&lt;&gt;"",EOMONTH(LoanStartDate,ROW(PaymentSchedule[[#This Row],[PMT NO]])-ROW(PaymentSchedule[[#Headers],[PMT NO]])-2)+DAY(LoanStartDate),"")</f>
        <v/>
      </c>
      <c r="D29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22" t="str">
        <f>IF(PaymentSchedule[[#This Row],[PMT NO]]&lt;&gt;"",ScheduledPayment,"")</f>
        <v/>
      </c>
      <c r="F29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22" t="str">
        <f>IF(PaymentSchedule[[#This Row],[PMT NO]]&lt;&gt;"",PaymentSchedule[[#This Row],[TOTAL PAYMENT]]-PaymentSchedule[[#This Row],[INTEREST]],"")</f>
        <v/>
      </c>
      <c r="I299" s="22" t="str">
        <f>IF(PaymentSchedule[[#This Row],[PMT NO]]&lt;&gt;"",PaymentSchedule[[#This Row],[BEGINNING BALANCE]]*(InterestRate/PaymentsPerYear),"")</f>
        <v/>
      </c>
      <c r="J29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22" t="str">
        <f ca="1">IF(PaymentSchedule[[#This Row],[PMT NO]]&lt;&gt;"",SUM(INDEX(PaymentSchedule[INTEREST],1,1):PaymentSchedule[[#This Row],[INTEREST]]),"")</f>
        <v/>
      </c>
    </row>
    <row r="300" spans="2:11">
      <c r="B300" s="23" t="str">
        <f>IF(LoanIsGood,IF(ROW()-ROW(PaymentSchedule[[#Headers],[PMT NO]])&gt;ScheduledNumberOfPayments,"",ROW()-ROW(PaymentSchedule[[#Headers],[PMT NO]])),"")</f>
        <v/>
      </c>
      <c r="C300" s="21" t="str">
        <f>IF(PaymentSchedule[[#This Row],[PMT NO]]&lt;&gt;"",EOMONTH(LoanStartDate,ROW(PaymentSchedule[[#This Row],[PMT NO]])-ROW(PaymentSchedule[[#Headers],[PMT NO]])-2)+DAY(LoanStartDate),"")</f>
        <v/>
      </c>
      <c r="D30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22" t="str">
        <f>IF(PaymentSchedule[[#This Row],[PMT NO]]&lt;&gt;"",ScheduledPayment,"")</f>
        <v/>
      </c>
      <c r="F30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22" t="str">
        <f>IF(PaymentSchedule[[#This Row],[PMT NO]]&lt;&gt;"",PaymentSchedule[[#This Row],[TOTAL PAYMENT]]-PaymentSchedule[[#This Row],[INTEREST]],"")</f>
        <v/>
      </c>
      <c r="I300" s="22" t="str">
        <f>IF(PaymentSchedule[[#This Row],[PMT NO]]&lt;&gt;"",PaymentSchedule[[#This Row],[BEGINNING BALANCE]]*(InterestRate/PaymentsPerYear),"")</f>
        <v/>
      </c>
      <c r="J30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22" t="str">
        <f ca="1">IF(PaymentSchedule[[#This Row],[PMT NO]]&lt;&gt;"",SUM(INDEX(PaymentSchedule[INTEREST],1,1):PaymentSchedule[[#This Row],[INTEREST]]),"")</f>
        <v/>
      </c>
    </row>
    <row r="301" spans="2:11">
      <c r="B301" s="23" t="str">
        <f>IF(LoanIsGood,IF(ROW()-ROW(PaymentSchedule[[#Headers],[PMT NO]])&gt;ScheduledNumberOfPayments,"",ROW()-ROW(PaymentSchedule[[#Headers],[PMT NO]])),"")</f>
        <v/>
      </c>
      <c r="C301" s="21" t="str">
        <f>IF(PaymentSchedule[[#This Row],[PMT NO]]&lt;&gt;"",EOMONTH(LoanStartDate,ROW(PaymentSchedule[[#This Row],[PMT NO]])-ROW(PaymentSchedule[[#Headers],[PMT NO]])-2)+DAY(LoanStartDate),"")</f>
        <v/>
      </c>
      <c r="D30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22" t="str">
        <f>IF(PaymentSchedule[[#This Row],[PMT NO]]&lt;&gt;"",ScheduledPayment,"")</f>
        <v/>
      </c>
      <c r="F30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22" t="str">
        <f>IF(PaymentSchedule[[#This Row],[PMT NO]]&lt;&gt;"",PaymentSchedule[[#This Row],[TOTAL PAYMENT]]-PaymentSchedule[[#This Row],[INTEREST]],"")</f>
        <v/>
      </c>
      <c r="I301" s="22" t="str">
        <f>IF(PaymentSchedule[[#This Row],[PMT NO]]&lt;&gt;"",PaymentSchedule[[#This Row],[BEGINNING BALANCE]]*(InterestRate/PaymentsPerYear),"")</f>
        <v/>
      </c>
      <c r="J30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22" t="str">
        <f ca="1">IF(PaymentSchedule[[#This Row],[PMT NO]]&lt;&gt;"",SUM(INDEX(PaymentSchedule[INTEREST],1,1):PaymentSchedule[[#This Row],[INTEREST]]),"")</f>
        <v/>
      </c>
    </row>
    <row r="302" spans="2:11">
      <c r="B302" s="23" t="str">
        <f>IF(LoanIsGood,IF(ROW()-ROW(PaymentSchedule[[#Headers],[PMT NO]])&gt;ScheduledNumberOfPayments,"",ROW()-ROW(PaymentSchedule[[#Headers],[PMT NO]])),"")</f>
        <v/>
      </c>
      <c r="C302" s="21" t="str">
        <f>IF(PaymentSchedule[[#This Row],[PMT NO]]&lt;&gt;"",EOMONTH(LoanStartDate,ROW(PaymentSchedule[[#This Row],[PMT NO]])-ROW(PaymentSchedule[[#Headers],[PMT NO]])-2)+DAY(LoanStartDate),"")</f>
        <v/>
      </c>
      <c r="D30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22" t="str">
        <f>IF(PaymentSchedule[[#This Row],[PMT NO]]&lt;&gt;"",ScheduledPayment,"")</f>
        <v/>
      </c>
      <c r="F30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22" t="str">
        <f>IF(PaymentSchedule[[#This Row],[PMT NO]]&lt;&gt;"",PaymentSchedule[[#This Row],[TOTAL PAYMENT]]-PaymentSchedule[[#This Row],[INTEREST]],"")</f>
        <v/>
      </c>
      <c r="I302" s="22" t="str">
        <f>IF(PaymentSchedule[[#This Row],[PMT NO]]&lt;&gt;"",PaymentSchedule[[#This Row],[BEGINNING BALANCE]]*(InterestRate/PaymentsPerYear),"")</f>
        <v/>
      </c>
      <c r="J30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22" t="str">
        <f ca="1">IF(PaymentSchedule[[#This Row],[PMT NO]]&lt;&gt;"",SUM(INDEX(PaymentSchedule[INTEREST],1,1):PaymentSchedule[[#This Row],[INTEREST]]),"")</f>
        <v/>
      </c>
    </row>
    <row r="303" spans="2:11">
      <c r="B303" s="23" t="str">
        <f>IF(LoanIsGood,IF(ROW()-ROW(PaymentSchedule[[#Headers],[PMT NO]])&gt;ScheduledNumberOfPayments,"",ROW()-ROW(PaymentSchedule[[#Headers],[PMT NO]])),"")</f>
        <v/>
      </c>
      <c r="C303" s="21" t="str">
        <f>IF(PaymentSchedule[[#This Row],[PMT NO]]&lt;&gt;"",EOMONTH(LoanStartDate,ROW(PaymentSchedule[[#This Row],[PMT NO]])-ROW(PaymentSchedule[[#Headers],[PMT NO]])-2)+DAY(LoanStartDate),"")</f>
        <v/>
      </c>
      <c r="D30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22" t="str">
        <f>IF(PaymentSchedule[[#This Row],[PMT NO]]&lt;&gt;"",ScheduledPayment,"")</f>
        <v/>
      </c>
      <c r="F30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22" t="str">
        <f>IF(PaymentSchedule[[#This Row],[PMT NO]]&lt;&gt;"",PaymentSchedule[[#This Row],[TOTAL PAYMENT]]-PaymentSchedule[[#This Row],[INTEREST]],"")</f>
        <v/>
      </c>
      <c r="I303" s="22" t="str">
        <f>IF(PaymentSchedule[[#This Row],[PMT NO]]&lt;&gt;"",PaymentSchedule[[#This Row],[BEGINNING BALANCE]]*(InterestRate/PaymentsPerYear),"")</f>
        <v/>
      </c>
      <c r="J30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22" t="str">
        <f ca="1">IF(PaymentSchedule[[#This Row],[PMT NO]]&lt;&gt;"",SUM(INDEX(PaymentSchedule[INTEREST],1,1):PaymentSchedule[[#This Row],[INTEREST]]),"")</f>
        <v/>
      </c>
    </row>
    <row r="304" spans="2:11">
      <c r="B304" s="23" t="str">
        <f>IF(LoanIsGood,IF(ROW()-ROW(PaymentSchedule[[#Headers],[PMT NO]])&gt;ScheduledNumberOfPayments,"",ROW()-ROW(PaymentSchedule[[#Headers],[PMT NO]])),"")</f>
        <v/>
      </c>
      <c r="C304" s="21" t="str">
        <f>IF(PaymentSchedule[[#This Row],[PMT NO]]&lt;&gt;"",EOMONTH(LoanStartDate,ROW(PaymentSchedule[[#This Row],[PMT NO]])-ROW(PaymentSchedule[[#Headers],[PMT NO]])-2)+DAY(LoanStartDate),"")</f>
        <v/>
      </c>
      <c r="D30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22" t="str">
        <f>IF(PaymentSchedule[[#This Row],[PMT NO]]&lt;&gt;"",ScheduledPayment,"")</f>
        <v/>
      </c>
      <c r="F30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22" t="str">
        <f>IF(PaymentSchedule[[#This Row],[PMT NO]]&lt;&gt;"",PaymentSchedule[[#This Row],[TOTAL PAYMENT]]-PaymentSchedule[[#This Row],[INTEREST]],"")</f>
        <v/>
      </c>
      <c r="I304" s="22" t="str">
        <f>IF(PaymentSchedule[[#This Row],[PMT NO]]&lt;&gt;"",PaymentSchedule[[#This Row],[BEGINNING BALANCE]]*(InterestRate/PaymentsPerYear),"")</f>
        <v/>
      </c>
      <c r="J30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22" t="str">
        <f ca="1">IF(PaymentSchedule[[#This Row],[PMT NO]]&lt;&gt;"",SUM(INDEX(PaymentSchedule[INTEREST],1,1):PaymentSchedule[[#This Row],[INTEREST]]),"")</f>
        <v/>
      </c>
    </row>
    <row r="305" spans="2:11">
      <c r="B305" s="23" t="str">
        <f>IF(LoanIsGood,IF(ROW()-ROW(PaymentSchedule[[#Headers],[PMT NO]])&gt;ScheduledNumberOfPayments,"",ROW()-ROW(PaymentSchedule[[#Headers],[PMT NO]])),"")</f>
        <v/>
      </c>
      <c r="C305" s="21" t="str">
        <f>IF(PaymentSchedule[[#This Row],[PMT NO]]&lt;&gt;"",EOMONTH(LoanStartDate,ROW(PaymentSchedule[[#This Row],[PMT NO]])-ROW(PaymentSchedule[[#Headers],[PMT NO]])-2)+DAY(LoanStartDate),"")</f>
        <v/>
      </c>
      <c r="D30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22" t="str">
        <f>IF(PaymentSchedule[[#This Row],[PMT NO]]&lt;&gt;"",ScheduledPayment,"")</f>
        <v/>
      </c>
      <c r="F30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22" t="str">
        <f>IF(PaymentSchedule[[#This Row],[PMT NO]]&lt;&gt;"",PaymentSchedule[[#This Row],[TOTAL PAYMENT]]-PaymentSchedule[[#This Row],[INTEREST]],"")</f>
        <v/>
      </c>
      <c r="I305" s="22" t="str">
        <f>IF(PaymentSchedule[[#This Row],[PMT NO]]&lt;&gt;"",PaymentSchedule[[#This Row],[BEGINNING BALANCE]]*(InterestRate/PaymentsPerYear),"")</f>
        <v/>
      </c>
      <c r="J30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22" t="str">
        <f ca="1">IF(PaymentSchedule[[#This Row],[PMT NO]]&lt;&gt;"",SUM(INDEX(PaymentSchedule[INTEREST],1,1):PaymentSchedule[[#This Row],[INTEREST]]),"")</f>
        <v/>
      </c>
    </row>
    <row r="306" spans="2:11">
      <c r="B306" s="23" t="str">
        <f>IF(LoanIsGood,IF(ROW()-ROW(PaymentSchedule[[#Headers],[PMT NO]])&gt;ScheduledNumberOfPayments,"",ROW()-ROW(PaymentSchedule[[#Headers],[PMT NO]])),"")</f>
        <v/>
      </c>
      <c r="C306" s="21" t="str">
        <f>IF(PaymentSchedule[[#This Row],[PMT NO]]&lt;&gt;"",EOMONTH(LoanStartDate,ROW(PaymentSchedule[[#This Row],[PMT NO]])-ROW(PaymentSchedule[[#Headers],[PMT NO]])-2)+DAY(LoanStartDate),"")</f>
        <v/>
      </c>
      <c r="D30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22" t="str">
        <f>IF(PaymentSchedule[[#This Row],[PMT NO]]&lt;&gt;"",ScheduledPayment,"")</f>
        <v/>
      </c>
      <c r="F30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22" t="str">
        <f>IF(PaymentSchedule[[#This Row],[PMT NO]]&lt;&gt;"",PaymentSchedule[[#This Row],[TOTAL PAYMENT]]-PaymentSchedule[[#This Row],[INTEREST]],"")</f>
        <v/>
      </c>
      <c r="I306" s="22" t="str">
        <f>IF(PaymentSchedule[[#This Row],[PMT NO]]&lt;&gt;"",PaymentSchedule[[#This Row],[BEGINNING BALANCE]]*(InterestRate/PaymentsPerYear),"")</f>
        <v/>
      </c>
      <c r="J30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22" t="str">
        <f ca="1">IF(PaymentSchedule[[#This Row],[PMT NO]]&lt;&gt;"",SUM(INDEX(PaymentSchedule[INTEREST],1,1):PaymentSchedule[[#This Row],[INTEREST]]),"")</f>
        <v/>
      </c>
    </row>
    <row r="307" spans="2:11">
      <c r="B307" s="23" t="str">
        <f>IF(LoanIsGood,IF(ROW()-ROW(PaymentSchedule[[#Headers],[PMT NO]])&gt;ScheduledNumberOfPayments,"",ROW()-ROW(PaymentSchedule[[#Headers],[PMT NO]])),"")</f>
        <v/>
      </c>
      <c r="C307" s="21" t="str">
        <f>IF(PaymentSchedule[[#This Row],[PMT NO]]&lt;&gt;"",EOMONTH(LoanStartDate,ROW(PaymentSchedule[[#This Row],[PMT NO]])-ROW(PaymentSchedule[[#Headers],[PMT NO]])-2)+DAY(LoanStartDate),"")</f>
        <v/>
      </c>
      <c r="D30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22" t="str">
        <f>IF(PaymentSchedule[[#This Row],[PMT NO]]&lt;&gt;"",ScheduledPayment,"")</f>
        <v/>
      </c>
      <c r="F30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22" t="str">
        <f>IF(PaymentSchedule[[#This Row],[PMT NO]]&lt;&gt;"",PaymentSchedule[[#This Row],[TOTAL PAYMENT]]-PaymentSchedule[[#This Row],[INTEREST]],"")</f>
        <v/>
      </c>
      <c r="I307" s="22" t="str">
        <f>IF(PaymentSchedule[[#This Row],[PMT NO]]&lt;&gt;"",PaymentSchedule[[#This Row],[BEGINNING BALANCE]]*(InterestRate/PaymentsPerYear),"")</f>
        <v/>
      </c>
      <c r="J30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22" t="str">
        <f ca="1">IF(PaymentSchedule[[#This Row],[PMT NO]]&lt;&gt;"",SUM(INDEX(PaymentSchedule[INTEREST],1,1):PaymentSchedule[[#This Row],[INTEREST]]),"")</f>
        <v/>
      </c>
    </row>
    <row r="308" spans="2:11">
      <c r="B308" s="23" t="str">
        <f>IF(LoanIsGood,IF(ROW()-ROW(PaymentSchedule[[#Headers],[PMT NO]])&gt;ScheduledNumberOfPayments,"",ROW()-ROW(PaymentSchedule[[#Headers],[PMT NO]])),"")</f>
        <v/>
      </c>
      <c r="C308" s="21" t="str">
        <f>IF(PaymentSchedule[[#This Row],[PMT NO]]&lt;&gt;"",EOMONTH(LoanStartDate,ROW(PaymentSchedule[[#This Row],[PMT NO]])-ROW(PaymentSchedule[[#Headers],[PMT NO]])-2)+DAY(LoanStartDate),"")</f>
        <v/>
      </c>
      <c r="D30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22" t="str">
        <f>IF(PaymentSchedule[[#This Row],[PMT NO]]&lt;&gt;"",ScheduledPayment,"")</f>
        <v/>
      </c>
      <c r="F30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22" t="str">
        <f>IF(PaymentSchedule[[#This Row],[PMT NO]]&lt;&gt;"",PaymentSchedule[[#This Row],[TOTAL PAYMENT]]-PaymentSchedule[[#This Row],[INTEREST]],"")</f>
        <v/>
      </c>
      <c r="I308" s="22" t="str">
        <f>IF(PaymentSchedule[[#This Row],[PMT NO]]&lt;&gt;"",PaymentSchedule[[#This Row],[BEGINNING BALANCE]]*(InterestRate/PaymentsPerYear),"")</f>
        <v/>
      </c>
      <c r="J30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22" t="str">
        <f ca="1">IF(PaymentSchedule[[#This Row],[PMT NO]]&lt;&gt;"",SUM(INDEX(PaymentSchedule[INTEREST],1,1):PaymentSchedule[[#This Row],[INTEREST]]),"")</f>
        <v/>
      </c>
    </row>
    <row r="309" spans="2:11">
      <c r="B309" s="23" t="str">
        <f>IF(LoanIsGood,IF(ROW()-ROW(PaymentSchedule[[#Headers],[PMT NO]])&gt;ScheduledNumberOfPayments,"",ROW()-ROW(PaymentSchedule[[#Headers],[PMT NO]])),"")</f>
        <v/>
      </c>
      <c r="C309" s="21" t="str">
        <f>IF(PaymentSchedule[[#This Row],[PMT NO]]&lt;&gt;"",EOMONTH(LoanStartDate,ROW(PaymentSchedule[[#This Row],[PMT NO]])-ROW(PaymentSchedule[[#Headers],[PMT NO]])-2)+DAY(LoanStartDate),"")</f>
        <v/>
      </c>
      <c r="D30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22" t="str">
        <f>IF(PaymentSchedule[[#This Row],[PMT NO]]&lt;&gt;"",ScheduledPayment,"")</f>
        <v/>
      </c>
      <c r="F30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22" t="str">
        <f>IF(PaymentSchedule[[#This Row],[PMT NO]]&lt;&gt;"",PaymentSchedule[[#This Row],[TOTAL PAYMENT]]-PaymentSchedule[[#This Row],[INTEREST]],"")</f>
        <v/>
      </c>
      <c r="I309" s="22" t="str">
        <f>IF(PaymentSchedule[[#This Row],[PMT NO]]&lt;&gt;"",PaymentSchedule[[#This Row],[BEGINNING BALANCE]]*(InterestRate/PaymentsPerYear),"")</f>
        <v/>
      </c>
      <c r="J30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22" t="str">
        <f ca="1">IF(PaymentSchedule[[#This Row],[PMT NO]]&lt;&gt;"",SUM(INDEX(PaymentSchedule[INTEREST],1,1):PaymentSchedule[[#This Row],[INTEREST]]),"")</f>
        <v/>
      </c>
    </row>
    <row r="310" spans="2:11">
      <c r="B310" s="23" t="str">
        <f>IF(LoanIsGood,IF(ROW()-ROW(PaymentSchedule[[#Headers],[PMT NO]])&gt;ScheduledNumberOfPayments,"",ROW()-ROW(PaymentSchedule[[#Headers],[PMT NO]])),"")</f>
        <v/>
      </c>
      <c r="C310" s="21" t="str">
        <f>IF(PaymentSchedule[[#This Row],[PMT NO]]&lt;&gt;"",EOMONTH(LoanStartDate,ROW(PaymentSchedule[[#This Row],[PMT NO]])-ROW(PaymentSchedule[[#Headers],[PMT NO]])-2)+DAY(LoanStartDate),"")</f>
        <v/>
      </c>
      <c r="D31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22" t="str">
        <f>IF(PaymentSchedule[[#This Row],[PMT NO]]&lt;&gt;"",ScheduledPayment,"")</f>
        <v/>
      </c>
      <c r="F31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22" t="str">
        <f>IF(PaymentSchedule[[#This Row],[PMT NO]]&lt;&gt;"",PaymentSchedule[[#This Row],[TOTAL PAYMENT]]-PaymentSchedule[[#This Row],[INTEREST]],"")</f>
        <v/>
      </c>
      <c r="I310" s="22" t="str">
        <f>IF(PaymentSchedule[[#This Row],[PMT NO]]&lt;&gt;"",PaymentSchedule[[#This Row],[BEGINNING BALANCE]]*(InterestRate/PaymentsPerYear),"")</f>
        <v/>
      </c>
      <c r="J31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22" t="str">
        <f ca="1">IF(PaymentSchedule[[#This Row],[PMT NO]]&lt;&gt;"",SUM(INDEX(PaymentSchedule[INTEREST],1,1):PaymentSchedule[[#This Row],[INTEREST]]),"")</f>
        <v/>
      </c>
    </row>
    <row r="311" spans="2:11">
      <c r="B311" s="23" t="str">
        <f>IF(LoanIsGood,IF(ROW()-ROW(PaymentSchedule[[#Headers],[PMT NO]])&gt;ScheduledNumberOfPayments,"",ROW()-ROW(PaymentSchedule[[#Headers],[PMT NO]])),"")</f>
        <v/>
      </c>
      <c r="C311" s="21" t="str">
        <f>IF(PaymentSchedule[[#This Row],[PMT NO]]&lt;&gt;"",EOMONTH(LoanStartDate,ROW(PaymentSchedule[[#This Row],[PMT NO]])-ROW(PaymentSchedule[[#Headers],[PMT NO]])-2)+DAY(LoanStartDate),"")</f>
        <v/>
      </c>
      <c r="D31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22" t="str">
        <f>IF(PaymentSchedule[[#This Row],[PMT NO]]&lt;&gt;"",ScheduledPayment,"")</f>
        <v/>
      </c>
      <c r="F31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22" t="str">
        <f>IF(PaymentSchedule[[#This Row],[PMT NO]]&lt;&gt;"",PaymentSchedule[[#This Row],[TOTAL PAYMENT]]-PaymentSchedule[[#This Row],[INTEREST]],"")</f>
        <v/>
      </c>
      <c r="I311" s="22" t="str">
        <f>IF(PaymentSchedule[[#This Row],[PMT NO]]&lt;&gt;"",PaymentSchedule[[#This Row],[BEGINNING BALANCE]]*(InterestRate/PaymentsPerYear),"")</f>
        <v/>
      </c>
      <c r="J31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22" t="str">
        <f ca="1">IF(PaymentSchedule[[#This Row],[PMT NO]]&lt;&gt;"",SUM(INDEX(PaymentSchedule[INTEREST],1,1):PaymentSchedule[[#This Row],[INTEREST]]),"")</f>
        <v/>
      </c>
    </row>
    <row r="312" spans="2:11">
      <c r="B312" s="23" t="str">
        <f>IF(LoanIsGood,IF(ROW()-ROW(PaymentSchedule[[#Headers],[PMT NO]])&gt;ScheduledNumberOfPayments,"",ROW()-ROW(PaymentSchedule[[#Headers],[PMT NO]])),"")</f>
        <v/>
      </c>
      <c r="C312" s="21" t="str">
        <f>IF(PaymentSchedule[[#This Row],[PMT NO]]&lt;&gt;"",EOMONTH(LoanStartDate,ROW(PaymentSchedule[[#This Row],[PMT NO]])-ROW(PaymentSchedule[[#Headers],[PMT NO]])-2)+DAY(LoanStartDate),"")</f>
        <v/>
      </c>
      <c r="D31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22" t="str">
        <f>IF(PaymentSchedule[[#This Row],[PMT NO]]&lt;&gt;"",ScheduledPayment,"")</f>
        <v/>
      </c>
      <c r="F31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22" t="str">
        <f>IF(PaymentSchedule[[#This Row],[PMT NO]]&lt;&gt;"",PaymentSchedule[[#This Row],[TOTAL PAYMENT]]-PaymentSchedule[[#This Row],[INTEREST]],"")</f>
        <v/>
      </c>
      <c r="I312" s="22" t="str">
        <f>IF(PaymentSchedule[[#This Row],[PMT NO]]&lt;&gt;"",PaymentSchedule[[#This Row],[BEGINNING BALANCE]]*(InterestRate/PaymentsPerYear),"")</f>
        <v/>
      </c>
      <c r="J31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22" t="str">
        <f ca="1">IF(PaymentSchedule[[#This Row],[PMT NO]]&lt;&gt;"",SUM(INDEX(PaymentSchedule[INTEREST],1,1):PaymentSchedule[[#This Row],[INTEREST]]),"")</f>
        <v/>
      </c>
    </row>
    <row r="313" spans="2:11">
      <c r="B313" s="23" t="str">
        <f>IF(LoanIsGood,IF(ROW()-ROW(PaymentSchedule[[#Headers],[PMT NO]])&gt;ScheduledNumberOfPayments,"",ROW()-ROW(PaymentSchedule[[#Headers],[PMT NO]])),"")</f>
        <v/>
      </c>
      <c r="C313" s="21" t="str">
        <f>IF(PaymentSchedule[[#This Row],[PMT NO]]&lt;&gt;"",EOMONTH(LoanStartDate,ROW(PaymentSchedule[[#This Row],[PMT NO]])-ROW(PaymentSchedule[[#Headers],[PMT NO]])-2)+DAY(LoanStartDate),"")</f>
        <v/>
      </c>
      <c r="D31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22" t="str">
        <f>IF(PaymentSchedule[[#This Row],[PMT NO]]&lt;&gt;"",ScheduledPayment,"")</f>
        <v/>
      </c>
      <c r="F31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22" t="str">
        <f>IF(PaymentSchedule[[#This Row],[PMT NO]]&lt;&gt;"",PaymentSchedule[[#This Row],[TOTAL PAYMENT]]-PaymentSchedule[[#This Row],[INTEREST]],"")</f>
        <v/>
      </c>
      <c r="I313" s="22" t="str">
        <f>IF(PaymentSchedule[[#This Row],[PMT NO]]&lt;&gt;"",PaymentSchedule[[#This Row],[BEGINNING BALANCE]]*(InterestRate/PaymentsPerYear),"")</f>
        <v/>
      </c>
      <c r="J31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22" t="str">
        <f ca="1">IF(PaymentSchedule[[#This Row],[PMT NO]]&lt;&gt;"",SUM(INDEX(PaymentSchedule[INTEREST],1,1):PaymentSchedule[[#This Row],[INTEREST]]),"")</f>
        <v/>
      </c>
    </row>
    <row r="314" spans="2:11">
      <c r="B314" s="23" t="str">
        <f>IF(LoanIsGood,IF(ROW()-ROW(PaymentSchedule[[#Headers],[PMT NO]])&gt;ScheduledNumberOfPayments,"",ROW()-ROW(PaymentSchedule[[#Headers],[PMT NO]])),"")</f>
        <v/>
      </c>
      <c r="C314" s="21" t="str">
        <f>IF(PaymentSchedule[[#This Row],[PMT NO]]&lt;&gt;"",EOMONTH(LoanStartDate,ROW(PaymentSchedule[[#This Row],[PMT NO]])-ROW(PaymentSchedule[[#Headers],[PMT NO]])-2)+DAY(LoanStartDate),"")</f>
        <v/>
      </c>
      <c r="D31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22" t="str">
        <f>IF(PaymentSchedule[[#This Row],[PMT NO]]&lt;&gt;"",ScheduledPayment,"")</f>
        <v/>
      </c>
      <c r="F31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22" t="str">
        <f>IF(PaymentSchedule[[#This Row],[PMT NO]]&lt;&gt;"",PaymentSchedule[[#This Row],[TOTAL PAYMENT]]-PaymentSchedule[[#This Row],[INTEREST]],"")</f>
        <v/>
      </c>
      <c r="I314" s="22" t="str">
        <f>IF(PaymentSchedule[[#This Row],[PMT NO]]&lt;&gt;"",PaymentSchedule[[#This Row],[BEGINNING BALANCE]]*(InterestRate/PaymentsPerYear),"")</f>
        <v/>
      </c>
      <c r="J31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22" t="str">
        <f ca="1">IF(PaymentSchedule[[#This Row],[PMT NO]]&lt;&gt;"",SUM(INDEX(PaymentSchedule[INTEREST],1,1):PaymentSchedule[[#This Row],[INTEREST]]),"")</f>
        <v/>
      </c>
    </row>
    <row r="315" spans="2:11">
      <c r="B315" s="23" t="str">
        <f>IF(LoanIsGood,IF(ROW()-ROW(PaymentSchedule[[#Headers],[PMT NO]])&gt;ScheduledNumberOfPayments,"",ROW()-ROW(PaymentSchedule[[#Headers],[PMT NO]])),"")</f>
        <v/>
      </c>
      <c r="C315" s="21" t="str">
        <f>IF(PaymentSchedule[[#This Row],[PMT NO]]&lt;&gt;"",EOMONTH(LoanStartDate,ROW(PaymentSchedule[[#This Row],[PMT NO]])-ROW(PaymentSchedule[[#Headers],[PMT NO]])-2)+DAY(LoanStartDate),"")</f>
        <v/>
      </c>
      <c r="D31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22" t="str">
        <f>IF(PaymentSchedule[[#This Row],[PMT NO]]&lt;&gt;"",ScheduledPayment,"")</f>
        <v/>
      </c>
      <c r="F31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22" t="str">
        <f>IF(PaymentSchedule[[#This Row],[PMT NO]]&lt;&gt;"",PaymentSchedule[[#This Row],[TOTAL PAYMENT]]-PaymentSchedule[[#This Row],[INTEREST]],"")</f>
        <v/>
      </c>
      <c r="I315" s="22" t="str">
        <f>IF(PaymentSchedule[[#This Row],[PMT NO]]&lt;&gt;"",PaymentSchedule[[#This Row],[BEGINNING BALANCE]]*(InterestRate/PaymentsPerYear),"")</f>
        <v/>
      </c>
      <c r="J31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22" t="str">
        <f ca="1">IF(PaymentSchedule[[#This Row],[PMT NO]]&lt;&gt;"",SUM(INDEX(PaymentSchedule[INTEREST],1,1):PaymentSchedule[[#This Row],[INTEREST]]),"")</f>
        <v/>
      </c>
    </row>
    <row r="316" spans="2:11">
      <c r="B316" s="23" t="str">
        <f>IF(LoanIsGood,IF(ROW()-ROW(PaymentSchedule[[#Headers],[PMT NO]])&gt;ScheduledNumberOfPayments,"",ROW()-ROW(PaymentSchedule[[#Headers],[PMT NO]])),"")</f>
        <v/>
      </c>
      <c r="C316" s="21" t="str">
        <f>IF(PaymentSchedule[[#This Row],[PMT NO]]&lt;&gt;"",EOMONTH(LoanStartDate,ROW(PaymentSchedule[[#This Row],[PMT NO]])-ROW(PaymentSchedule[[#Headers],[PMT NO]])-2)+DAY(LoanStartDate),"")</f>
        <v/>
      </c>
      <c r="D31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22" t="str">
        <f>IF(PaymentSchedule[[#This Row],[PMT NO]]&lt;&gt;"",ScheduledPayment,"")</f>
        <v/>
      </c>
      <c r="F31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22" t="str">
        <f>IF(PaymentSchedule[[#This Row],[PMT NO]]&lt;&gt;"",PaymentSchedule[[#This Row],[TOTAL PAYMENT]]-PaymentSchedule[[#This Row],[INTEREST]],"")</f>
        <v/>
      </c>
      <c r="I316" s="22" t="str">
        <f>IF(PaymentSchedule[[#This Row],[PMT NO]]&lt;&gt;"",PaymentSchedule[[#This Row],[BEGINNING BALANCE]]*(InterestRate/PaymentsPerYear),"")</f>
        <v/>
      </c>
      <c r="J31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22" t="str">
        <f ca="1">IF(PaymentSchedule[[#This Row],[PMT NO]]&lt;&gt;"",SUM(INDEX(PaymentSchedule[INTEREST],1,1):PaymentSchedule[[#This Row],[INTEREST]]),"")</f>
        <v/>
      </c>
    </row>
    <row r="317" spans="2:11">
      <c r="B317" s="23" t="str">
        <f>IF(LoanIsGood,IF(ROW()-ROW(PaymentSchedule[[#Headers],[PMT NO]])&gt;ScheduledNumberOfPayments,"",ROW()-ROW(PaymentSchedule[[#Headers],[PMT NO]])),"")</f>
        <v/>
      </c>
      <c r="C317" s="21" t="str">
        <f>IF(PaymentSchedule[[#This Row],[PMT NO]]&lt;&gt;"",EOMONTH(LoanStartDate,ROW(PaymentSchedule[[#This Row],[PMT NO]])-ROW(PaymentSchedule[[#Headers],[PMT NO]])-2)+DAY(LoanStartDate),"")</f>
        <v/>
      </c>
      <c r="D31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22" t="str">
        <f>IF(PaymentSchedule[[#This Row],[PMT NO]]&lt;&gt;"",ScheduledPayment,"")</f>
        <v/>
      </c>
      <c r="F31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22" t="str">
        <f>IF(PaymentSchedule[[#This Row],[PMT NO]]&lt;&gt;"",PaymentSchedule[[#This Row],[TOTAL PAYMENT]]-PaymentSchedule[[#This Row],[INTEREST]],"")</f>
        <v/>
      </c>
      <c r="I317" s="22" t="str">
        <f>IF(PaymentSchedule[[#This Row],[PMT NO]]&lt;&gt;"",PaymentSchedule[[#This Row],[BEGINNING BALANCE]]*(InterestRate/PaymentsPerYear),"")</f>
        <v/>
      </c>
      <c r="J31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22" t="str">
        <f ca="1">IF(PaymentSchedule[[#This Row],[PMT NO]]&lt;&gt;"",SUM(INDEX(PaymentSchedule[INTEREST],1,1):PaymentSchedule[[#This Row],[INTEREST]]),"")</f>
        <v/>
      </c>
    </row>
    <row r="318" spans="2:11">
      <c r="B318" s="23" t="str">
        <f>IF(LoanIsGood,IF(ROW()-ROW(PaymentSchedule[[#Headers],[PMT NO]])&gt;ScheduledNumberOfPayments,"",ROW()-ROW(PaymentSchedule[[#Headers],[PMT NO]])),"")</f>
        <v/>
      </c>
      <c r="C318" s="21" t="str">
        <f>IF(PaymentSchedule[[#This Row],[PMT NO]]&lt;&gt;"",EOMONTH(LoanStartDate,ROW(PaymentSchedule[[#This Row],[PMT NO]])-ROW(PaymentSchedule[[#Headers],[PMT NO]])-2)+DAY(LoanStartDate),"")</f>
        <v/>
      </c>
      <c r="D31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22" t="str">
        <f>IF(PaymentSchedule[[#This Row],[PMT NO]]&lt;&gt;"",ScheduledPayment,"")</f>
        <v/>
      </c>
      <c r="F31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22" t="str">
        <f>IF(PaymentSchedule[[#This Row],[PMT NO]]&lt;&gt;"",PaymentSchedule[[#This Row],[TOTAL PAYMENT]]-PaymentSchedule[[#This Row],[INTEREST]],"")</f>
        <v/>
      </c>
      <c r="I318" s="22" t="str">
        <f>IF(PaymentSchedule[[#This Row],[PMT NO]]&lt;&gt;"",PaymentSchedule[[#This Row],[BEGINNING BALANCE]]*(InterestRate/PaymentsPerYear),"")</f>
        <v/>
      </c>
      <c r="J31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22" t="str">
        <f ca="1">IF(PaymentSchedule[[#This Row],[PMT NO]]&lt;&gt;"",SUM(INDEX(PaymentSchedule[INTEREST],1,1):PaymentSchedule[[#This Row],[INTEREST]]),"")</f>
        <v/>
      </c>
    </row>
    <row r="319" spans="2:11">
      <c r="B319" s="23" t="str">
        <f>IF(LoanIsGood,IF(ROW()-ROW(PaymentSchedule[[#Headers],[PMT NO]])&gt;ScheduledNumberOfPayments,"",ROW()-ROW(PaymentSchedule[[#Headers],[PMT NO]])),"")</f>
        <v/>
      </c>
      <c r="C319" s="21" t="str">
        <f>IF(PaymentSchedule[[#This Row],[PMT NO]]&lt;&gt;"",EOMONTH(LoanStartDate,ROW(PaymentSchedule[[#This Row],[PMT NO]])-ROW(PaymentSchedule[[#Headers],[PMT NO]])-2)+DAY(LoanStartDate),"")</f>
        <v/>
      </c>
      <c r="D31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22" t="str">
        <f>IF(PaymentSchedule[[#This Row],[PMT NO]]&lt;&gt;"",ScheduledPayment,"")</f>
        <v/>
      </c>
      <c r="F31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22" t="str">
        <f>IF(PaymentSchedule[[#This Row],[PMT NO]]&lt;&gt;"",PaymentSchedule[[#This Row],[TOTAL PAYMENT]]-PaymentSchedule[[#This Row],[INTEREST]],"")</f>
        <v/>
      </c>
      <c r="I319" s="22" t="str">
        <f>IF(PaymentSchedule[[#This Row],[PMT NO]]&lt;&gt;"",PaymentSchedule[[#This Row],[BEGINNING BALANCE]]*(InterestRate/PaymentsPerYear),"")</f>
        <v/>
      </c>
      <c r="J31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22" t="str">
        <f ca="1">IF(PaymentSchedule[[#This Row],[PMT NO]]&lt;&gt;"",SUM(INDEX(PaymentSchedule[INTEREST],1,1):PaymentSchedule[[#This Row],[INTEREST]]),"")</f>
        <v/>
      </c>
    </row>
    <row r="320" spans="2:11">
      <c r="B320" s="23" t="str">
        <f>IF(LoanIsGood,IF(ROW()-ROW(PaymentSchedule[[#Headers],[PMT NO]])&gt;ScheduledNumberOfPayments,"",ROW()-ROW(PaymentSchedule[[#Headers],[PMT NO]])),"")</f>
        <v/>
      </c>
      <c r="C320" s="21" t="str">
        <f>IF(PaymentSchedule[[#This Row],[PMT NO]]&lt;&gt;"",EOMONTH(LoanStartDate,ROW(PaymentSchedule[[#This Row],[PMT NO]])-ROW(PaymentSchedule[[#Headers],[PMT NO]])-2)+DAY(LoanStartDate),"")</f>
        <v/>
      </c>
      <c r="D32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22" t="str">
        <f>IF(PaymentSchedule[[#This Row],[PMT NO]]&lt;&gt;"",ScheduledPayment,"")</f>
        <v/>
      </c>
      <c r="F32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22" t="str">
        <f>IF(PaymentSchedule[[#This Row],[PMT NO]]&lt;&gt;"",PaymentSchedule[[#This Row],[TOTAL PAYMENT]]-PaymentSchedule[[#This Row],[INTEREST]],"")</f>
        <v/>
      </c>
      <c r="I320" s="22" t="str">
        <f>IF(PaymentSchedule[[#This Row],[PMT NO]]&lt;&gt;"",PaymentSchedule[[#This Row],[BEGINNING BALANCE]]*(InterestRate/PaymentsPerYear),"")</f>
        <v/>
      </c>
      <c r="J32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22" t="str">
        <f ca="1">IF(PaymentSchedule[[#This Row],[PMT NO]]&lt;&gt;"",SUM(INDEX(PaymentSchedule[INTEREST],1,1):PaymentSchedule[[#This Row],[INTEREST]]),"")</f>
        <v/>
      </c>
    </row>
    <row r="321" spans="2:11">
      <c r="B321" s="23" t="str">
        <f>IF(LoanIsGood,IF(ROW()-ROW(PaymentSchedule[[#Headers],[PMT NO]])&gt;ScheduledNumberOfPayments,"",ROW()-ROW(PaymentSchedule[[#Headers],[PMT NO]])),"")</f>
        <v/>
      </c>
      <c r="C321" s="21" t="str">
        <f>IF(PaymentSchedule[[#This Row],[PMT NO]]&lt;&gt;"",EOMONTH(LoanStartDate,ROW(PaymentSchedule[[#This Row],[PMT NO]])-ROW(PaymentSchedule[[#Headers],[PMT NO]])-2)+DAY(LoanStartDate),"")</f>
        <v/>
      </c>
      <c r="D32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22" t="str">
        <f>IF(PaymentSchedule[[#This Row],[PMT NO]]&lt;&gt;"",ScheduledPayment,"")</f>
        <v/>
      </c>
      <c r="F32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22" t="str">
        <f>IF(PaymentSchedule[[#This Row],[PMT NO]]&lt;&gt;"",PaymentSchedule[[#This Row],[TOTAL PAYMENT]]-PaymentSchedule[[#This Row],[INTEREST]],"")</f>
        <v/>
      </c>
      <c r="I321" s="22" t="str">
        <f>IF(PaymentSchedule[[#This Row],[PMT NO]]&lt;&gt;"",PaymentSchedule[[#This Row],[BEGINNING BALANCE]]*(InterestRate/PaymentsPerYear),"")</f>
        <v/>
      </c>
      <c r="J32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22" t="str">
        <f ca="1">IF(PaymentSchedule[[#This Row],[PMT NO]]&lt;&gt;"",SUM(INDEX(PaymentSchedule[INTEREST],1,1):PaymentSchedule[[#This Row],[INTEREST]]),"")</f>
        <v/>
      </c>
    </row>
    <row r="322" spans="2:11">
      <c r="B322" s="23" t="str">
        <f>IF(LoanIsGood,IF(ROW()-ROW(PaymentSchedule[[#Headers],[PMT NO]])&gt;ScheduledNumberOfPayments,"",ROW()-ROW(PaymentSchedule[[#Headers],[PMT NO]])),"")</f>
        <v/>
      </c>
      <c r="C322" s="21" t="str">
        <f>IF(PaymentSchedule[[#This Row],[PMT NO]]&lt;&gt;"",EOMONTH(LoanStartDate,ROW(PaymentSchedule[[#This Row],[PMT NO]])-ROW(PaymentSchedule[[#Headers],[PMT NO]])-2)+DAY(LoanStartDate),"")</f>
        <v/>
      </c>
      <c r="D32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22" t="str">
        <f>IF(PaymentSchedule[[#This Row],[PMT NO]]&lt;&gt;"",ScheduledPayment,"")</f>
        <v/>
      </c>
      <c r="F32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22" t="str">
        <f>IF(PaymentSchedule[[#This Row],[PMT NO]]&lt;&gt;"",PaymentSchedule[[#This Row],[TOTAL PAYMENT]]-PaymentSchedule[[#This Row],[INTEREST]],"")</f>
        <v/>
      </c>
      <c r="I322" s="22" t="str">
        <f>IF(PaymentSchedule[[#This Row],[PMT NO]]&lt;&gt;"",PaymentSchedule[[#This Row],[BEGINNING BALANCE]]*(InterestRate/PaymentsPerYear),"")</f>
        <v/>
      </c>
      <c r="J32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22" t="str">
        <f ca="1">IF(PaymentSchedule[[#This Row],[PMT NO]]&lt;&gt;"",SUM(INDEX(PaymentSchedule[INTEREST],1,1):PaymentSchedule[[#This Row],[INTEREST]]),"")</f>
        <v/>
      </c>
    </row>
    <row r="323" spans="2:11">
      <c r="B323" s="23" t="str">
        <f>IF(LoanIsGood,IF(ROW()-ROW(PaymentSchedule[[#Headers],[PMT NO]])&gt;ScheduledNumberOfPayments,"",ROW()-ROW(PaymentSchedule[[#Headers],[PMT NO]])),"")</f>
        <v/>
      </c>
      <c r="C323" s="21" t="str">
        <f>IF(PaymentSchedule[[#This Row],[PMT NO]]&lt;&gt;"",EOMONTH(LoanStartDate,ROW(PaymentSchedule[[#This Row],[PMT NO]])-ROW(PaymentSchedule[[#Headers],[PMT NO]])-2)+DAY(LoanStartDate),"")</f>
        <v/>
      </c>
      <c r="D32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22" t="str">
        <f>IF(PaymentSchedule[[#This Row],[PMT NO]]&lt;&gt;"",ScheduledPayment,"")</f>
        <v/>
      </c>
      <c r="F32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22" t="str">
        <f>IF(PaymentSchedule[[#This Row],[PMT NO]]&lt;&gt;"",PaymentSchedule[[#This Row],[TOTAL PAYMENT]]-PaymentSchedule[[#This Row],[INTEREST]],"")</f>
        <v/>
      </c>
      <c r="I323" s="22" t="str">
        <f>IF(PaymentSchedule[[#This Row],[PMT NO]]&lt;&gt;"",PaymentSchedule[[#This Row],[BEGINNING BALANCE]]*(InterestRate/PaymentsPerYear),"")</f>
        <v/>
      </c>
      <c r="J32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22" t="str">
        <f ca="1">IF(PaymentSchedule[[#This Row],[PMT NO]]&lt;&gt;"",SUM(INDEX(PaymentSchedule[INTEREST],1,1):PaymentSchedule[[#This Row],[INTEREST]]),"")</f>
        <v/>
      </c>
    </row>
    <row r="324" spans="2:11">
      <c r="B324" s="23" t="str">
        <f>IF(LoanIsGood,IF(ROW()-ROW(PaymentSchedule[[#Headers],[PMT NO]])&gt;ScheduledNumberOfPayments,"",ROW()-ROW(PaymentSchedule[[#Headers],[PMT NO]])),"")</f>
        <v/>
      </c>
      <c r="C324" s="21" t="str">
        <f>IF(PaymentSchedule[[#This Row],[PMT NO]]&lt;&gt;"",EOMONTH(LoanStartDate,ROW(PaymentSchedule[[#This Row],[PMT NO]])-ROW(PaymentSchedule[[#Headers],[PMT NO]])-2)+DAY(LoanStartDate),"")</f>
        <v/>
      </c>
      <c r="D32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22" t="str">
        <f>IF(PaymentSchedule[[#This Row],[PMT NO]]&lt;&gt;"",ScheduledPayment,"")</f>
        <v/>
      </c>
      <c r="F32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22" t="str">
        <f>IF(PaymentSchedule[[#This Row],[PMT NO]]&lt;&gt;"",PaymentSchedule[[#This Row],[TOTAL PAYMENT]]-PaymentSchedule[[#This Row],[INTEREST]],"")</f>
        <v/>
      </c>
      <c r="I324" s="22" t="str">
        <f>IF(PaymentSchedule[[#This Row],[PMT NO]]&lt;&gt;"",PaymentSchedule[[#This Row],[BEGINNING BALANCE]]*(InterestRate/PaymentsPerYear),"")</f>
        <v/>
      </c>
      <c r="J32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22" t="str">
        <f ca="1">IF(PaymentSchedule[[#This Row],[PMT NO]]&lt;&gt;"",SUM(INDEX(PaymentSchedule[INTEREST],1,1):PaymentSchedule[[#This Row],[INTEREST]]),"")</f>
        <v/>
      </c>
    </row>
    <row r="325" spans="2:11">
      <c r="B325" s="23" t="str">
        <f>IF(LoanIsGood,IF(ROW()-ROW(PaymentSchedule[[#Headers],[PMT NO]])&gt;ScheduledNumberOfPayments,"",ROW()-ROW(PaymentSchedule[[#Headers],[PMT NO]])),"")</f>
        <v/>
      </c>
      <c r="C325" s="21" t="str">
        <f>IF(PaymentSchedule[[#This Row],[PMT NO]]&lt;&gt;"",EOMONTH(LoanStartDate,ROW(PaymentSchedule[[#This Row],[PMT NO]])-ROW(PaymentSchedule[[#Headers],[PMT NO]])-2)+DAY(LoanStartDate),"")</f>
        <v/>
      </c>
      <c r="D32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22" t="str">
        <f>IF(PaymentSchedule[[#This Row],[PMT NO]]&lt;&gt;"",ScheduledPayment,"")</f>
        <v/>
      </c>
      <c r="F32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22" t="str">
        <f>IF(PaymentSchedule[[#This Row],[PMT NO]]&lt;&gt;"",PaymentSchedule[[#This Row],[TOTAL PAYMENT]]-PaymentSchedule[[#This Row],[INTEREST]],"")</f>
        <v/>
      </c>
      <c r="I325" s="22" t="str">
        <f>IF(PaymentSchedule[[#This Row],[PMT NO]]&lt;&gt;"",PaymentSchedule[[#This Row],[BEGINNING BALANCE]]*(InterestRate/PaymentsPerYear),"")</f>
        <v/>
      </c>
      <c r="J32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22" t="str">
        <f ca="1">IF(PaymentSchedule[[#This Row],[PMT NO]]&lt;&gt;"",SUM(INDEX(PaymentSchedule[INTEREST],1,1):PaymentSchedule[[#This Row],[INTEREST]]),"")</f>
        <v/>
      </c>
    </row>
    <row r="326" spans="2:11">
      <c r="B326" s="23" t="str">
        <f>IF(LoanIsGood,IF(ROW()-ROW(PaymentSchedule[[#Headers],[PMT NO]])&gt;ScheduledNumberOfPayments,"",ROW()-ROW(PaymentSchedule[[#Headers],[PMT NO]])),"")</f>
        <v/>
      </c>
      <c r="C326" s="21" t="str">
        <f>IF(PaymentSchedule[[#This Row],[PMT NO]]&lt;&gt;"",EOMONTH(LoanStartDate,ROW(PaymentSchedule[[#This Row],[PMT NO]])-ROW(PaymentSchedule[[#Headers],[PMT NO]])-2)+DAY(LoanStartDate),"")</f>
        <v/>
      </c>
      <c r="D32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22" t="str">
        <f>IF(PaymentSchedule[[#This Row],[PMT NO]]&lt;&gt;"",ScheduledPayment,"")</f>
        <v/>
      </c>
      <c r="F32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22" t="str">
        <f>IF(PaymentSchedule[[#This Row],[PMT NO]]&lt;&gt;"",PaymentSchedule[[#This Row],[TOTAL PAYMENT]]-PaymentSchedule[[#This Row],[INTEREST]],"")</f>
        <v/>
      </c>
      <c r="I326" s="22" t="str">
        <f>IF(PaymentSchedule[[#This Row],[PMT NO]]&lt;&gt;"",PaymentSchedule[[#This Row],[BEGINNING BALANCE]]*(InterestRate/PaymentsPerYear),"")</f>
        <v/>
      </c>
      <c r="J32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22" t="str">
        <f ca="1">IF(PaymentSchedule[[#This Row],[PMT NO]]&lt;&gt;"",SUM(INDEX(PaymentSchedule[INTEREST],1,1):PaymentSchedule[[#This Row],[INTEREST]]),"")</f>
        <v/>
      </c>
    </row>
    <row r="327" spans="2:11">
      <c r="B327" s="23" t="str">
        <f>IF(LoanIsGood,IF(ROW()-ROW(PaymentSchedule[[#Headers],[PMT NO]])&gt;ScheduledNumberOfPayments,"",ROW()-ROW(PaymentSchedule[[#Headers],[PMT NO]])),"")</f>
        <v/>
      </c>
      <c r="C327" s="21" t="str">
        <f>IF(PaymentSchedule[[#This Row],[PMT NO]]&lt;&gt;"",EOMONTH(LoanStartDate,ROW(PaymentSchedule[[#This Row],[PMT NO]])-ROW(PaymentSchedule[[#Headers],[PMT NO]])-2)+DAY(LoanStartDate),"")</f>
        <v/>
      </c>
      <c r="D32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22" t="str">
        <f>IF(PaymentSchedule[[#This Row],[PMT NO]]&lt;&gt;"",ScheduledPayment,"")</f>
        <v/>
      </c>
      <c r="F32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22" t="str">
        <f>IF(PaymentSchedule[[#This Row],[PMT NO]]&lt;&gt;"",PaymentSchedule[[#This Row],[TOTAL PAYMENT]]-PaymentSchedule[[#This Row],[INTEREST]],"")</f>
        <v/>
      </c>
      <c r="I327" s="22" t="str">
        <f>IF(PaymentSchedule[[#This Row],[PMT NO]]&lt;&gt;"",PaymentSchedule[[#This Row],[BEGINNING BALANCE]]*(InterestRate/PaymentsPerYear),"")</f>
        <v/>
      </c>
      <c r="J32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22" t="str">
        <f ca="1">IF(PaymentSchedule[[#This Row],[PMT NO]]&lt;&gt;"",SUM(INDEX(PaymentSchedule[INTEREST],1,1):PaymentSchedule[[#This Row],[INTEREST]]),"")</f>
        <v/>
      </c>
    </row>
    <row r="328" spans="2:11">
      <c r="B328" s="23" t="str">
        <f>IF(LoanIsGood,IF(ROW()-ROW(PaymentSchedule[[#Headers],[PMT NO]])&gt;ScheduledNumberOfPayments,"",ROW()-ROW(PaymentSchedule[[#Headers],[PMT NO]])),"")</f>
        <v/>
      </c>
      <c r="C328" s="21" t="str">
        <f>IF(PaymentSchedule[[#This Row],[PMT NO]]&lt;&gt;"",EOMONTH(LoanStartDate,ROW(PaymentSchedule[[#This Row],[PMT NO]])-ROW(PaymentSchedule[[#Headers],[PMT NO]])-2)+DAY(LoanStartDate),"")</f>
        <v/>
      </c>
      <c r="D32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22" t="str">
        <f>IF(PaymentSchedule[[#This Row],[PMT NO]]&lt;&gt;"",ScheduledPayment,"")</f>
        <v/>
      </c>
      <c r="F32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22" t="str">
        <f>IF(PaymentSchedule[[#This Row],[PMT NO]]&lt;&gt;"",PaymentSchedule[[#This Row],[TOTAL PAYMENT]]-PaymentSchedule[[#This Row],[INTEREST]],"")</f>
        <v/>
      </c>
      <c r="I328" s="22" t="str">
        <f>IF(PaymentSchedule[[#This Row],[PMT NO]]&lt;&gt;"",PaymentSchedule[[#This Row],[BEGINNING BALANCE]]*(InterestRate/PaymentsPerYear),"")</f>
        <v/>
      </c>
      <c r="J32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22" t="str">
        <f ca="1">IF(PaymentSchedule[[#This Row],[PMT NO]]&lt;&gt;"",SUM(INDEX(PaymentSchedule[INTEREST],1,1):PaymentSchedule[[#This Row],[INTEREST]]),"")</f>
        <v/>
      </c>
    </row>
    <row r="329" spans="2:11">
      <c r="B329" s="23" t="str">
        <f>IF(LoanIsGood,IF(ROW()-ROW(PaymentSchedule[[#Headers],[PMT NO]])&gt;ScheduledNumberOfPayments,"",ROW()-ROW(PaymentSchedule[[#Headers],[PMT NO]])),"")</f>
        <v/>
      </c>
      <c r="C329" s="21" t="str">
        <f>IF(PaymentSchedule[[#This Row],[PMT NO]]&lt;&gt;"",EOMONTH(LoanStartDate,ROW(PaymentSchedule[[#This Row],[PMT NO]])-ROW(PaymentSchedule[[#Headers],[PMT NO]])-2)+DAY(LoanStartDate),"")</f>
        <v/>
      </c>
      <c r="D32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22" t="str">
        <f>IF(PaymentSchedule[[#This Row],[PMT NO]]&lt;&gt;"",ScheduledPayment,"")</f>
        <v/>
      </c>
      <c r="F32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22" t="str">
        <f>IF(PaymentSchedule[[#This Row],[PMT NO]]&lt;&gt;"",PaymentSchedule[[#This Row],[TOTAL PAYMENT]]-PaymentSchedule[[#This Row],[INTEREST]],"")</f>
        <v/>
      </c>
      <c r="I329" s="22" t="str">
        <f>IF(PaymentSchedule[[#This Row],[PMT NO]]&lt;&gt;"",PaymentSchedule[[#This Row],[BEGINNING BALANCE]]*(InterestRate/PaymentsPerYear),"")</f>
        <v/>
      </c>
      <c r="J32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22" t="str">
        <f ca="1">IF(PaymentSchedule[[#This Row],[PMT NO]]&lt;&gt;"",SUM(INDEX(PaymentSchedule[INTEREST],1,1):PaymentSchedule[[#This Row],[INTEREST]]),"")</f>
        <v/>
      </c>
    </row>
    <row r="330" spans="2:11">
      <c r="B330" s="23" t="str">
        <f>IF(LoanIsGood,IF(ROW()-ROW(PaymentSchedule[[#Headers],[PMT NO]])&gt;ScheduledNumberOfPayments,"",ROW()-ROW(PaymentSchedule[[#Headers],[PMT NO]])),"")</f>
        <v/>
      </c>
      <c r="C330" s="21" t="str">
        <f>IF(PaymentSchedule[[#This Row],[PMT NO]]&lt;&gt;"",EOMONTH(LoanStartDate,ROW(PaymentSchedule[[#This Row],[PMT NO]])-ROW(PaymentSchedule[[#Headers],[PMT NO]])-2)+DAY(LoanStartDate),"")</f>
        <v/>
      </c>
      <c r="D33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22" t="str">
        <f>IF(PaymentSchedule[[#This Row],[PMT NO]]&lt;&gt;"",ScheduledPayment,"")</f>
        <v/>
      </c>
      <c r="F33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22" t="str">
        <f>IF(PaymentSchedule[[#This Row],[PMT NO]]&lt;&gt;"",PaymentSchedule[[#This Row],[TOTAL PAYMENT]]-PaymentSchedule[[#This Row],[INTEREST]],"")</f>
        <v/>
      </c>
      <c r="I330" s="22" t="str">
        <f>IF(PaymentSchedule[[#This Row],[PMT NO]]&lt;&gt;"",PaymentSchedule[[#This Row],[BEGINNING BALANCE]]*(InterestRate/PaymentsPerYear),"")</f>
        <v/>
      </c>
      <c r="J33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22" t="str">
        <f ca="1">IF(PaymentSchedule[[#This Row],[PMT NO]]&lt;&gt;"",SUM(INDEX(PaymentSchedule[INTEREST],1,1):PaymentSchedule[[#This Row],[INTEREST]]),"")</f>
        <v/>
      </c>
    </row>
    <row r="331" spans="2:11">
      <c r="B331" s="23" t="str">
        <f>IF(LoanIsGood,IF(ROW()-ROW(PaymentSchedule[[#Headers],[PMT NO]])&gt;ScheduledNumberOfPayments,"",ROW()-ROW(PaymentSchedule[[#Headers],[PMT NO]])),"")</f>
        <v/>
      </c>
      <c r="C331" s="21" t="str">
        <f>IF(PaymentSchedule[[#This Row],[PMT NO]]&lt;&gt;"",EOMONTH(LoanStartDate,ROW(PaymentSchedule[[#This Row],[PMT NO]])-ROW(PaymentSchedule[[#Headers],[PMT NO]])-2)+DAY(LoanStartDate),"")</f>
        <v/>
      </c>
      <c r="D33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22" t="str">
        <f>IF(PaymentSchedule[[#This Row],[PMT NO]]&lt;&gt;"",ScheduledPayment,"")</f>
        <v/>
      </c>
      <c r="F33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22" t="str">
        <f>IF(PaymentSchedule[[#This Row],[PMT NO]]&lt;&gt;"",PaymentSchedule[[#This Row],[TOTAL PAYMENT]]-PaymentSchedule[[#This Row],[INTEREST]],"")</f>
        <v/>
      </c>
      <c r="I331" s="22" t="str">
        <f>IF(PaymentSchedule[[#This Row],[PMT NO]]&lt;&gt;"",PaymentSchedule[[#This Row],[BEGINNING BALANCE]]*(InterestRate/PaymentsPerYear),"")</f>
        <v/>
      </c>
      <c r="J33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22" t="str">
        <f ca="1">IF(PaymentSchedule[[#This Row],[PMT NO]]&lt;&gt;"",SUM(INDEX(PaymentSchedule[INTEREST],1,1):PaymentSchedule[[#This Row],[INTEREST]]),"")</f>
        <v/>
      </c>
    </row>
    <row r="332" spans="2:11">
      <c r="B332" s="23" t="str">
        <f>IF(LoanIsGood,IF(ROW()-ROW(PaymentSchedule[[#Headers],[PMT NO]])&gt;ScheduledNumberOfPayments,"",ROW()-ROW(PaymentSchedule[[#Headers],[PMT NO]])),"")</f>
        <v/>
      </c>
      <c r="C332" s="21" t="str">
        <f>IF(PaymentSchedule[[#This Row],[PMT NO]]&lt;&gt;"",EOMONTH(LoanStartDate,ROW(PaymentSchedule[[#This Row],[PMT NO]])-ROW(PaymentSchedule[[#Headers],[PMT NO]])-2)+DAY(LoanStartDate),"")</f>
        <v/>
      </c>
      <c r="D33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22" t="str">
        <f>IF(PaymentSchedule[[#This Row],[PMT NO]]&lt;&gt;"",ScheduledPayment,"")</f>
        <v/>
      </c>
      <c r="F33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22" t="str">
        <f>IF(PaymentSchedule[[#This Row],[PMT NO]]&lt;&gt;"",PaymentSchedule[[#This Row],[TOTAL PAYMENT]]-PaymentSchedule[[#This Row],[INTEREST]],"")</f>
        <v/>
      </c>
      <c r="I332" s="22" t="str">
        <f>IF(PaymentSchedule[[#This Row],[PMT NO]]&lt;&gt;"",PaymentSchedule[[#This Row],[BEGINNING BALANCE]]*(InterestRate/PaymentsPerYear),"")</f>
        <v/>
      </c>
      <c r="J33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22" t="str">
        <f ca="1">IF(PaymentSchedule[[#This Row],[PMT NO]]&lt;&gt;"",SUM(INDEX(PaymentSchedule[INTEREST],1,1):PaymentSchedule[[#This Row],[INTEREST]]),"")</f>
        <v/>
      </c>
    </row>
    <row r="333" spans="2:11">
      <c r="B333" s="23" t="str">
        <f>IF(LoanIsGood,IF(ROW()-ROW(PaymentSchedule[[#Headers],[PMT NO]])&gt;ScheduledNumberOfPayments,"",ROW()-ROW(PaymentSchedule[[#Headers],[PMT NO]])),"")</f>
        <v/>
      </c>
      <c r="C333" s="21" t="str">
        <f>IF(PaymentSchedule[[#This Row],[PMT NO]]&lt;&gt;"",EOMONTH(LoanStartDate,ROW(PaymentSchedule[[#This Row],[PMT NO]])-ROW(PaymentSchedule[[#Headers],[PMT NO]])-2)+DAY(LoanStartDate),"")</f>
        <v/>
      </c>
      <c r="D33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22" t="str">
        <f>IF(PaymentSchedule[[#This Row],[PMT NO]]&lt;&gt;"",ScheduledPayment,"")</f>
        <v/>
      </c>
      <c r="F33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22" t="str">
        <f>IF(PaymentSchedule[[#This Row],[PMT NO]]&lt;&gt;"",PaymentSchedule[[#This Row],[TOTAL PAYMENT]]-PaymentSchedule[[#This Row],[INTEREST]],"")</f>
        <v/>
      </c>
      <c r="I333" s="22" t="str">
        <f>IF(PaymentSchedule[[#This Row],[PMT NO]]&lt;&gt;"",PaymentSchedule[[#This Row],[BEGINNING BALANCE]]*(InterestRate/PaymentsPerYear),"")</f>
        <v/>
      </c>
      <c r="J33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22" t="str">
        <f ca="1">IF(PaymentSchedule[[#This Row],[PMT NO]]&lt;&gt;"",SUM(INDEX(PaymentSchedule[INTEREST],1,1):PaymentSchedule[[#This Row],[INTEREST]]),"")</f>
        <v/>
      </c>
    </row>
    <row r="334" spans="2:11">
      <c r="B334" s="23" t="str">
        <f>IF(LoanIsGood,IF(ROW()-ROW(PaymentSchedule[[#Headers],[PMT NO]])&gt;ScheduledNumberOfPayments,"",ROW()-ROW(PaymentSchedule[[#Headers],[PMT NO]])),"")</f>
        <v/>
      </c>
      <c r="C334" s="21" t="str">
        <f>IF(PaymentSchedule[[#This Row],[PMT NO]]&lt;&gt;"",EOMONTH(LoanStartDate,ROW(PaymentSchedule[[#This Row],[PMT NO]])-ROW(PaymentSchedule[[#Headers],[PMT NO]])-2)+DAY(LoanStartDate),"")</f>
        <v/>
      </c>
      <c r="D33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22" t="str">
        <f>IF(PaymentSchedule[[#This Row],[PMT NO]]&lt;&gt;"",ScheduledPayment,"")</f>
        <v/>
      </c>
      <c r="F33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22" t="str">
        <f>IF(PaymentSchedule[[#This Row],[PMT NO]]&lt;&gt;"",PaymentSchedule[[#This Row],[TOTAL PAYMENT]]-PaymentSchedule[[#This Row],[INTEREST]],"")</f>
        <v/>
      </c>
      <c r="I334" s="22" t="str">
        <f>IF(PaymentSchedule[[#This Row],[PMT NO]]&lt;&gt;"",PaymentSchedule[[#This Row],[BEGINNING BALANCE]]*(InterestRate/PaymentsPerYear),"")</f>
        <v/>
      </c>
      <c r="J33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22" t="str">
        <f ca="1">IF(PaymentSchedule[[#This Row],[PMT NO]]&lt;&gt;"",SUM(INDEX(PaymentSchedule[INTEREST],1,1):PaymentSchedule[[#This Row],[INTEREST]]),"")</f>
        <v/>
      </c>
    </row>
    <row r="335" spans="2:11">
      <c r="B335" s="23" t="str">
        <f>IF(LoanIsGood,IF(ROW()-ROW(PaymentSchedule[[#Headers],[PMT NO]])&gt;ScheduledNumberOfPayments,"",ROW()-ROW(PaymentSchedule[[#Headers],[PMT NO]])),"")</f>
        <v/>
      </c>
      <c r="C335" s="21" t="str">
        <f>IF(PaymentSchedule[[#This Row],[PMT NO]]&lt;&gt;"",EOMONTH(LoanStartDate,ROW(PaymentSchedule[[#This Row],[PMT NO]])-ROW(PaymentSchedule[[#Headers],[PMT NO]])-2)+DAY(LoanStartDate),"")</f>
        <v/>
      </c>
      <c r="D33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22" t="str">
        <f>IF(PaymentSchedule[[#This Row],[PMT NO]]&lt;&gt;"",ScheduledPayment,"")</f>
        <v/>
      </c>
      <c r="F33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22" t="str">
        <f>IF(PaymentSchedule[[#This Row],[PMT NO]]&lt;&gt;"",PaymentSchedule[[#This Row],[TOTAL PAYMENT]]-PaymentSchedule[[#This Row],[INTEREST]],"")</f>
        <v/>
      </c>
      <c r="I335" s="22" t="str">
        <f>IF(PaymentSchedule[[#This Row],[PMT NO]]&lt;&gt;"",PaymentSchedule[[#This Row],[BEGINNING BALANCE]]*(InterestRate/PaymentsPerYear),"")</f>
        <v/>
      </c>
      <c r="J33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22" t="str">
        <f ca="1">IF(PaymentSchedule[[#This Row],[PMT NO]]&lt;&gt;"",SUM(INDEX(PaymentSchedule[INTEREST],1,1):PaymentSchedule[[#This Row],[INTEREST]]),"")</f>
        <v/>
      </c>
    </row>
    <row r="336" spans="2:11">
      <c r="B336" s="23" t="str">
        <f>IF(LoanIsGood,IF(ROW()-ROW(PaymentSchedule[[#Headers],[PMT NO]])&gt;ScheduledNumberOfPayments,"",ROW()-ROW(PaymentSchedule[[#Headers],[PMT NO]])),"")</f>
        <v/>
      </c>
      <c r="C336" s="21" t="str">
        <f>IF(PaymentSchedule[[#This Row],[PMT NO]]&lt;&gt;"",EOMONTH(LoanStartDate,ROW(PaymentSchedule[[#This Row],[PMT NO]])-ROW(PaymentSchedule[[#Headers],[PMT NO]])-2)+DAY(LoanStartDate),"")</f>
        <v/>
      </c>
      <c r="D33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22" t="str">
        <f>IF(PaymentSchedule[[#This Row],[PMT NO]]&lt;&gt;"",ScheduledPayment,"")</f>
        <v/>
      </c>
      <c r="F33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22" t="str">
        <f>IF(PaymentSchedule[[#This Row],[PMT NO]]&lt;&gt;"",PaymentSchedule[[#This Row],[TOTAL PAYMENT]]-PaymentSchedule[[#This Row],[INTEREST]],"")</f>
        <v/>
      </c>
      <c r="I336" s="22" t="str">
        <f>IF(PaymentSchedule[[#This Row],[PMT NO]]&lt;&gt;"",PaymentSchedule[[#This Row],[BEGINNING BALANCE]]*(InterestRate/PaymentsPerYear),"")</f>
        <v/>
      </c>
      <c r="J33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22" t="str">
        <f ca="1">IF(PaymentSchedule[[#This Row],[PMT NO]]&lt;&gt;"",SUM(INDEX(PaymentSchedule[INTEREST],1,1):PaymentSchedule[[#This Row],[INTEREST]]),"")</f>
        <v/>
      </c>
    </row>
    <row r="337" spans="2:11">
      <c r="B337" s="23" t="str">
        <f>IF(LoanIsGood,IF(ROW()-ROW(PaymentSchedule[[#Headers],[PMT NO]])&gt;ScheduledNumberOfPayments,"",ROW()-ROW(PaymentSchedule[[#Headers],[PMT NO]])),"")</f>
        <v/>
      </c>
      <c r="C337" s="21" t="str">
        <f>IF(PaymentSchedule[[#This Row],[PMT NO]]&lt;&gt;"",EOMONTH(LoanStartDate,ROW(PaymentSchedule[[#This Row],[PMT NO]])-ROW(PaymentSchedule[[#Headers],[PMT NO]])-2)+DAY(LoanStartDate),"")</f>
        <v/>
      </c>
      <c r="D33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22" t="str">
        <f>IF(PaymentSchedule[[#This Row],[PMT NO]]&lt;&gt;"",ScheduledPayment,"")</f>
        <v/>
      </c>
      <c r="F33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22" t="str">
        <f>IF(PaymentSchedule[[#This Row],[PMT NO]]&lt;&gt;"",PaymentSchedule[[#This Row],[TOTAL PAYMENT]]-PaymentSchedule[[#This Row],[INTEREST]],"")</f>
        <v/>
      </c>
      <c r="I337" s="22" t="str">
        <f>IF(PaymentSchedule[[#This Row],[PMT NO]]&lt;&gt;"",PaymentSchedule[[#This Row],[BEGINNING BALANCE]]*(InterestRate/PaymentsPerYear),"")</f>
        <v/>
      </c>
      <c r="J33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22" t="str">
        <f ca="1">IF(PaymentSchedule[[#This Row],[PMT NO]]&lt;&gt;"",SUM(INDEX(PaymentSchedule[INTEREST],1,1):PaymentSchedule[[#This Row],[INTEREST]]),"")</f>
        <v/>
      </c>
    </row>
    <row r="338" spans="2:11">
      <c r="B338" s="23" t="str">
        <f>IF(LoanIsGood,IF(ROW()-ROW(PaymentSchedule[[#Headers],[PMT NO]])&gt;ScheduledNumberOfPayments,"",ROW()-ROW(PaymentSchedule[[#Headers],[PMT NO]])),"")</f>
        <v/>
      </c>
      <c r="C338" s="21" t="str">
        <f>IF(PaymentSchedule[[#This Row],[PMT NO]]&lt;&gt;"",EOMONTH(LoanStartDate,ROW(PaymentSchedule[[#This Row],[PMT NO]])-ROW(PaymentSchedule[[#Headers],[PMT NO]])-2)+DAY(LoanStartDate),"")</f>
        <v/>
      </c>
      <c r="D33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22" t="str">
        <f>IF(PaymentSchedule[[#This Row],[PMT NO]]&lt;&gt;"",ScheduledPayment,"")</f>
        <v/>
      </c>
      <c r="F33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22" t="str">
        <f>IF(PaymentSchedule[[#This Row],[PMT NO]]&lt;&gt;"",PaymentSchedule[[#This Row],[TOTAL PAYMENT]]-PaymentSchedule[[#This Row],[INTEREST]],"")</f>
        <v/>
      </c>
      <c r="I338" s="22" t="str">
        <f>IF(PaymentSchedule[[#This Row],[PMT NO]]&lt;&gt;"",PaymentSchedule[[#This Row],[BEGINNING BALANCE]]*(InterestRate/PaymentsPerYear),"")</f>
        <v/>
      </c>
      <c r="J33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22" t="str">
        <f ca="1">IF(PaymentSchedule[[#This Row],[PMT NO]]&lt;&gt;"",SUM(INDEX(PaymentSchedule[INTEREST],1,1):PaymentSchedule[[#This Row],[INTEREST]]),"")</f>
        <v/>
      </c>
    </row>
    <row r="339" spans="2:11">
      <c r="B339" s="23" t="str">
        <f>IF(LoanIsGood,IF(ROW()-ROW(PaymentSchedule[[#Headers],[PMT NO]])&gt;ScheduledNumberOfPayments,"",ROW()-ROW(PaymentSchedule[[#Headers],[PMT NO]])),"")</f>
        <v/>
      </c>
      <c r="C339" s="21" t="str">
        <f>IF(PaymentSchedule[[#This Row],[PMT NO]]&lt;&gt;"",EOMONTH(LoanStartDate,ROW(PaymentSchedule[[#This Row],[PMT NO]])-ROW(PaymentSchedule[[#Headers],[PMT NO]])-2)+DAY(LoanStartDate),"")</f>
        <v/>
      </c>
      <c r="D33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22" t="str">
        <f>IF(PaymentSchedule[[#This Row],[PMT NO]]&lt;&gt;"",ScheduledPayment,"")</f>
        <v/>
      </c>
      <c r="F33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22" t="str">
        <f>IF(PaymentSchedule[[#This Row],[PMT NO]]&lt;&gt;"",PaymentSchedule[[#This Row],[TOTAL PAYMENT]]-PaymentSchedule[[#This Row],[INTEREST]],"")</f>
        <v/>
      </c>
      <c r="I339" s="22" t="str">
        <f>IF(PaymentSchedule[[#This Row],[PMT NO]]&lt;&gt;"",PaymentSchedule[[#This Row],[BEGINNING BALANCE]]*(InterestRate/PaymentsPerYear),"")</f>
        <v/>
      </c>
      <c r="J33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22" t="str">
        <f ca="1">IF(PaymentSchedule[[#This Row],[PMT NO]]&lt;&gt;"",SUM(INDEX(PaymentSchedule[INTEREST],1,1):PaymentSchedule[[#This Row],[INTEREST]]),"")</f>
        <v/>
      </c>
    </row>
    <row r="340" spans="2:11">
      <c r="B340" s="23" t="str">
        <f>IF(LoanIsGood,IF(ROW()-ROW(PaymentSchedule[[#Headers],[PMT NO]])&gt;ScheduledNumberOfPayments,"",ROW()-ROW(PaymentSchedule[[#Headers],[PMT NO]])),"")</f>
        <v/>
      </c>
      <c r="C340" s="21" t="str">
        <f>IF(PaymentSchedule[[#This Row],[PMT NO]]&lt;&gt;"",EOMONTH(LoanStartDate,ROW(PaymentSchedule[[#This Row],[PMT NO]])-ROW(PaymentSchedule[[#Headers],[PMT NO]])-2)+DAY(LoanStartDate),"")</f>
        <v/>
      </c>
      <c r="D34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22" t="str">
        <f>IF(PaymentSchedule[[#This Row],[PMT NO]]&lt;&gt;"",ScheduledPayment,"")</f>
        <v/>
      </c>
      <c r="F34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22" t="str">
        <f>IF(PaymentSchedule[[#This Row],[PMT NO]]&lt;&gt;"",PaymentSchedule[[#This Row],[TOTAL PAYMENT]]-PaymentSchedule[[#This Row],[INTEREST]],"")</f>
        <v/>
      </c>
      <c r="I340" s="22" t="str">
        <f>IF(PaymentSchedule[[#This Row],[PMT NO]]&lt;&gt;"",PaymentSchedule[[#This Row],[BEGINNING BALANCE]]*(InterestRate/PaymentsPerYear),"")</f>
        <v/>
      </c>
      <c r="J34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22" t="str">
        <f ca="1">IF(PaymentSchedule[[#This Row],[PMT NO]]&lt;&gt;"",SUM(INDEX(PaymentSchedule[INTEREST],1,1):PaymentSchedule[[#This Row],[INTEREST]]),"")</f>
        <v/>
      </c>
    </row>
    <row r="341" spans="2:11">
      <c r="B341" s="23" t="str">
        <f>IF(LoanIsGood,IF(ROW()-ROW(PaymentSchedule[[#Headers],[PMT NO]])&gt;ScheduledNumberOfPayments,"",ROW()-ROW(PaymentSchedule[[#Headers],[PMT NO]])),"")</f>
        <v/>
      </c>
      <c r="C341" s="21" t="str">
        <f>IF(PaymentSchedule[[#This Row],[PMT NO]]&lt;&gt;"",EOMONTH(LoanStartDate,ROW(PaymentSchedule[[#This Row],[PMT NO]])-ROW(PaymentSchedule[[#Headers],[PMT NO]])-2)+DAY(LoanStartDate),"")</f>
        <v/>
      </c>
      <c r="D34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22" t="str">
        <f>IF(PaymentSchedule[[#This Row],[PMT NO]]&lt;&gt;"",ScheduledPayment,"")</f>
        <v/>
      </c>
      <c r="F34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22" t="str">
        <f>IF(PaymentSchedule[[#This Row],[PMT NO]]&lt;&gt;"",PaymentSchedule[[#This Row],[TOTAL PAYMENT]]-PaymentSchedule[[#This Row],[INTEREST]],"")</f>
        <v/>
      </c>
      <c r="I341" s="22" t="str">
        <f>IF(PaymentSchedule[[#This Row],[PMT NO]]&lt;&gt;"",PaymentSchedule[[#This Row],[BEGINNING BALANCE]]*(InterestRate/PaymentsPerYear),"")</f>
        <v/>
      </c>
      <c r="J34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22" t="str">
        <f ca="1">IF(PaymentSchedule[[#This Row],[PMT NO]]&lt;&gt;"",SUM(INDEX(PaymentSchedule[INTEREST],1,1):PaymentSchedule[[#This Row],[INTEREST]]),"")</f>
        <v/>
      </c>
    </row>
    <row r="342" spans="2:11">
      <c r="B342" s="23" t="str">
        <f>IF(LoanIsGood,IF(ROW()-ROW(PaymentSchedule[[#Headers],[PMT NO]])&gt;ScheduledNumberOfPayments,"",ROW()-ROW(PaymentSchedule[[#Headers],[PMT NO]])),"")</f>
        <v/>
      </c>
      <c r="C342" s="21" t="str">
        <f>IF(PaymentSchedule[[#This Row],[PMT NO]]&lt;&gt;"",EOMONTH(LoanStartDate,ROW(PaymentSchedule[[#This Row],[PMT NO]])-ROW(PaymentSchedule[[#Headers],[PMT NO]])-2)+DAY(LoanStartDate),"")</f>
        <v/>
      </c>
      <c r="D34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22" t="str">
        <f>IF(PaymentSchedule[[#This Row],[PMT NO]]&lt;&gt;"",ScheduledPayment,"")</f>
        <v/>
      </c>
      <c r="F34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22" t="str">
        <f>IF(PaymentSchedule[[#This Row],[PMT NO]]&lt;&gt;"",PaymentSchedule[[#This Row],[TOTAL PAYMENT]]-PaymentSchedule[[#This Row],[INTEREST]],"")</f>
        <v/>
      </c>
      <c r="I342" s="22" t="str">
        <f>IF(PaymentSchedule[[#This Row],[PMT NO]]&lt;&gt;"",PaymentSchedule[[#This Row],[BEGINNING BALANCE]]*(InterestRate/PaymentsPerYear),"")</f>
        <v/>
      </c>
      <c r="J34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22" t="str">
        <f ca="1">IF(PaymentSchedule[[#This Row],[PMT NO]]&lt;&gt;"",SUM(INDEX(PaymentSchedule[INTEREST],1,1):PaymentSchedule[[#This Row],[INTEREST]]),"")</f>
        <v/>
      </c>
    </row>
    <row r="343" spans="2:11">
      <c r="B343" s="23" t="str">
        <f>IF(LoanIsGood,IF(ROW()-ROW(PaymentSchedule[[#Headers],[PMT NO]])&gt;ScheduledNumberOfPayments,"",ROW()-ROW(PaymentSchedule[[#Headers],[PMT NO]])),"")</f>
        <v/>
      </c>
      <c r="C343" s="21" t="str">
        <f>IF(PaymentSchedule[[#This Row],[PMT NO]]&lt;&gt;"",EOMONTH(LoanStartDate,ROW(PaymentSchedule[[#This Row],[PMT NO]])-ROW(PaymentSchedule[[#Headers],[PMT NO]])-2)+DAY(LoanStartDate),"")</f>
        <v/>
      </c>
      <c r="D34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22" t="str">
        <f>IF(PaymentSchedule[[#This Row],[PMT NO]]&lt;&gt;"",ScheduledPayment,"")</f>
        <v/>
      </c>
      <c r="F34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22" t="str">
        <f>IF(PaymentSchedule[[#This Row],[PMT NO]]&lt;&gt;"",PaymentSchedule[[#This Row],[TOTAL PAYMENT]]-PaymentSchedule[[#This Row],[INTEREST]],"")</f>
        <v/>
      </c>
      <c r="I343" s="22" t="str">
        <f>IF(PaymentSchedule[[#This Row],[PMT NO]]&lt;&gt;"",PaymentSchedule[[#This Row],[BEGINNING BALANCE]]*(InterestRate/PaymentsPerYear),"")</f>
        <v/>
      </c>
      <c r="J34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22" t="str">
        <f ca="1">IF(PaymentSchedule[[#This Row],[PMT NO]]&lt;&gt;"",SUM(INDEX(PaymentSchedule[INTEREST],1,1):PaymentSchedule[[#This Row],[INTEREST]]),"")</f>
        <v/>
      </c>
    </row>
    <row r="344" spans="2:11">
      <c r="B344" s="23" t="str">
        <f>IF(LoanIsGood,IF(ROW()-ROW(PaymentSchedule[[#Headers],[PMT NO]])&gt;ScheduledNumberOfPayments,"",ROW()-ROW(PaymentSchedule[[#Headers],[PMT NO]])),"")</f>
        <v/>
      </c>
      <c r="C344" s="21" t="str">
        <f>IF(PaymentSchedule[[#This Row],[PMT NO]]&lt;&gt;"",EOMONTH(LoanStartDate,ROW(PaymentSchedule[[#This Row],[PMT NO]])-ROW(PaymentSchedule[[#Headers],[PMT NO]])-2)+DAY(LoanStartDate),"")</f>
        <v/>
      </c>
      <c r="D34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22" t="str">
        <f>IF(PaymentSchedule[[#This Row],[PMT NO]]&lt;&gt;"",ScheduledPayment,"")</f>
        <v/>
      </c>
      <c r="F34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22" t="str">
        <f>IF(PaymentSchedule[[#This Row],[PMT NO]]&lt;&gt;"",PaymentSchedule[[#This Row],[TOTAL PAYMENT]]-PaymentSchedule[[#This Row],[INTEREST]],"")</f>
        <v/>
      </c>
      <c r="I344" s="22" t="str">
        <f>IF(PaymentSchedule[[#This Row],[PMT NO]]&lt;&gt;"",PaymentSchedule[[#This Row],[BEGINNING BALANCE]]*(InterestRate/PaymentsPerYear),"")</f>
        <v/>
      </c>
      <c r="J34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22" t="str">
        <f ca="1">IF(PaymentSchedule[[#This Row],[PMT NO]]&lt;&gt;"",SUM(INDEX(PaymentSchedule[INTEREST],1,1):PaymentSchedule[[#This Row],[INTEREST]]),"")</f>
        <v/>
      </c>
    </row>
    <row r="345" spans="2:11">
      <c r="B345" s="23" t="str">
        <f>IF(LoanIsGood,IF(ROW()-ROW(PaymentSchedule[[#Headers],[PMT NO]])&gt;ScheduledNumberOfPayments,"",ROW()-ROW(PaymentSchedule[[#Headers],[PMT NO]])),"")</f>
        <v/>
      </c>
      <c r="C345" s="21" t="str">
        <f>IF(PaymentSchedule[[#This Row],[PMT NO]]&lt;&gt;"",EOMONTH(LoanStartDate,ROW(PaymentSchedule[[#This Row],[PMT NO]])-ROW(PaymentSchedule[[#Headers],[PMT NO]])-2)+DAY(LoanStartDate),"")</f>
        <v/>
      </c>
      <c r="D34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22" t="str">
        <f>IF(PaymentSchedule[[#This Row],[PMT NO]]&lt;&gt;"",ScheduledPayment,"")</f>
        <v/>
      </c>
      <c r="F34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22" t="str">
        <f>IF(PaymentSchedule[[#This Row],[PMT NO]]&lt;&gt;"",PaymentSchedule[[#This Row],[TOTAL PAYMENT]]-PaymentSchedule[[#This Row],[INTEREST]],"")</f>
        <v/>
      </c>
      <c r="I345" s="22" t="str">
        <f>IF(PaymentSchedule[[#This Row],[PMT NO]]&lt;&gt;"",PaymentSchedule[[#This Row],[BEGINNING BALANCE]]*(InterestRate/PaymentsPerYear),"")</f>
        <v/>
      </c>
      <c r="J34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22" t="str">
        <f ca="1">IF(PaymentSchedule[[#This Row],[PMT NO]]&lt;&gt;"",SUM(INDEX(PaymentSchedule[INTEREST],1,1):PaymentSchedule[[#This Row],[INTEREST]]),"")</f>
        <v/>
      </c>
    </row>
    <row r="346" spans="2:11">
      <c r="B346" s="23" t="str">
        <f>IF(LoanIsGood,IF(ROW()-ROW(PaymentSchedule[[#Headers],[PMT NO]])&gt;ScheduledNumberOfPayments,"",ROW()-ROW(PaymentSchedule[[#Headers],[PMT NO]])),"")</f>
        <v/>
      </c>
      <c r="C346" s="21" t="str">
        <f>IF(PaymentSchedule[[#This Row],[PMT NO]]&lt;&gt;"",EOMONTH(LoanStartDate,ROW(PaymentSchedule[[#This Row],[PMT NO]])-ROW(PaymentSchedule[[#Headers],[PMT NO]])-2)+DAY(LoanStartDate),"")</f>
        <v/>
      </c>
      <c r="D34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22" t="str">
        <f>IF(PaymentSchedule[[#This Row],[PMT NO]]&lt;&gt;"",ScheduledPayment,"")</f>
        <v/>
      </c>
      <c r="F34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22" t="str">
        <f>IF(PaymentSchedule[[#This Row],[PMT NO]]&lt;&gt;"",PaymentSchedule[[#This Row],[TOTAL PAYMENT]]-PaymentSchedule[[#This Row],[INTEREST]],"")</f>
        <v/>
      </c>
      <c r="I346" s="22" t="str">
        <f>IF(PaymentSchedule[[#This Row],[PMT NO]]&lt;&gt;"",PaymentSchedule[[#This Row],[BEGINNING BALANCE]]*(InterestRate/PaymentsPerYear),"")</f>
        <v/>
      </c>
      <c r="J34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22" t="str">
        <f ca="1">IF(PaymentSchedule[[#This Row],[PMT NO]]&lt;&gt;"",SUM(INDEX(PaymentSchedule[INTEREST],1,1):PaymentSchedule[[#This Row],[INTEREST]]),"")</f>
        <v/>
      </c>
    </row>
    <row r="347" spans="2:11">
      <c r="B347" s="23" t="str">
        <f>IF(LoanIsGood,IF(ROW()-ROW(PaymentSchedule[[#Headers],[PMT NO]])&gt;ScheduledNumberOfPayments,"",ROW()-ROW(PaymentSchedule[[#Headers],[PMT NO]])),"")</f>
        <v/>
      </c>
      <c r="C347" s="21" t="str">
        <f>IF(PaymentSchedule[[#This Row],[PMT NO]]&lt;&gt;"",EOMONTH(LoanStartDate,ROW(PaymentSchedule[[#This Row],[PMT NO]])-ROW(PaymentSchedule[[#Headers],[PMT NO]])-2)+DAY(LoanStartDate),"")</f>
        <v/>
      </c>
      <c r="D34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22" t="str">
        <f>IF(PaymentSchedule[[#This Row],[PMT NO]]&lt;&gt;"",ScheduledPayment,"")</f>
        <v/>
      </c>
      <c r="F34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22" t="str">
        <f>IF(PaymentSchedule[[#This Row],[PMT NO]]&lt;&gt;"",PaymentSchedule[[#This Row],[TOTAL PAYMENT]]-PaymentSchedule[[#This Row],[INTEREST]],"")</f>
        <v/>
      </c>
      <c r="I347" s="22" t="str">
        <f>IF(PaymentSchedule[[#This Row],[PMT NO]]&lt;&gt;"",PaymentSchedule[[#This Row],[BEGINNING BALANCE]]*(InterestRate/PaymentsPerYear),"")</f>
        <v/>
      </c>
      <c r="J34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22" t="str">
        <f ca="1">IF(PaymentSchedule[[#This Row],[PMT NO]]&lt;&gt;"",SUM(INDEX(PaymentSchedule[INTEREST],1,1):PaymentSchedule[[#This Row],[INTEREST]]),"")</f>
        <v/>
      </c>
    </row>
    <row r="348" spans="2:11">
      <c r="B348" s="23" t="str">
        <f>IF(LoanIsGood,IF(ROW()-ROW(PaymentSchedule[[#Headers],[PMT NO]])&gt;ScheduledNumberOfPayments,"",ROW()-ROW(PaymentSchedule[[#Headers],[PMT NO]])),"")</f>
        <v/>
      </c>
      <c r="C348" s="21" t="str">
        <f>IF(PaymentSchedule[[#This Row],[PMT NO]]&lt;&gt;"",EOMONTH(LoanStartDate,ROW(PaymentSchedule[[#This Row],[PMT NO]])-ROW(PaymentSchedule[[#Headers],[PMT NO]])-2)+DAY(LoanStartDate),"")</f>
        <v/>
      </c>
      <c r="D34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22" t="str">
        <f>IF(PaymentSchedule[[#This Row],[PMT NO]]&lt;&gt;"",ScheduledPayment,"")</f>
        <v/>
      </c>
      <c r="F34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22" t="str">
        <f>IF(PaymentSchedule[[#This Row],[PMT NO]]&lt;&gt;"",PaymentSchedule[[#This Row],[TOTAL PAYMENT]]-PaymentSchedule[[#This Row],[INTEREST]],"")</f>
        <v/>
      </c>
      <c r="I348" s="22" t="str">
        <f>IF(PaymentSchedule[[#This Row],[PMT NO]]&lt;&gt;"",PaymentSchedule[[#This Row],[BEGINNING BALANCE]]*(InterestRate/PaymentsPerYear),"")</f>
        <v/>
      </c>
      <c r="J34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22" t="str">
        <f ca="1">IF(PaymentSchedule[[#This Row],[PMT NO]]&lt;&gt;"",SUM(INDEX(PaymentSchedule[INTEREST],1,1):PaymentSchedule[[#This Row],[INTEREST]]),"")</f>
        <v/>
      </c>
    </row>
    <row r="349" spans="2:11">
      <c r="B349" s="23" t="str">
        <f>IF(LoanIsGood,IF(ROW()-ROW(PaymentSchedule[[#Headers],[PMT NO]])&gt;ScheduledNumberOfPayments,"",ROW()-ROW(PaymentSchedule[[#Headers],[PMT NO]])),"")</f>
        <v/>
      </c>
      <c r="C349" s="21" t="str">
        <f>IF(PaymentSchedule[[#This Row],[PMT NO]]&lt;&gt;"",EOMONTH(LoanStartDate,ROW(PaymentSchedule[[#This Row],[PMT NO]])-ROW(PaymentSchedule[[#Headers],[PMT NO]])-2)+DAY(LoanStartDate),"")</f>
        <v/>
      </c>
      <c r="D34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22" t="str">
        <f>IF(PaymentSchedule[[#This Row],[PMT NO]]&lt;&gt;"",ScheduledPayment,"")</f>
        <v/>
      </c>
      <c r="F34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22" t="str">
        <f>IF(PaymentSchedule[[#This Row],[PMT NO]]&lt;&gt;"",PaymentSchedule[[#This Row],[TOTAL PAYMENT]]-PaymentSchedule[[#This Row],[INTEREST]],"")</f>
        <v/>
      </c>
      <c r="I349" s="22" t="str">
        <f>IF(PaymentSchedule[[#This Row],[PMT NO]]&lt;&gt;"",PaymentSchedule[[#This Row],[BEGINNING BALANCE]]*(InterestRate/PaymentsPerYear),"")</f>
        <v/>
      </c>
      <c r="J34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22" t="str">
        <f ca="1">IF(PaymentSchedule[[#This Row],[PMT NO]]&lt;&gt;"",SUM(INDEX(PaymentSchedule[INTEREST],1,1):PaymentSchedule[[#This Row],[INTEREST]]),"")</f>
        <v/>
      </c>
    </row>
    <row r="350" spans="2:11">
      <c r="B350" s="23" t="str">
        <f>IF(LoanIsGood,IF(ROW()-ROW(PaymentSchedule[[#Headers],[PMT NO]])&gt;ScheduledNumberOfPayments,"",ROW()-ROW(PaymentSchedule[[#Headers],[PMT NO]])),"")</f>
        <v/>
      </c>
      <c r="C350" s="21" t="str">
        <f>IF(PaymentSchedule[[#This Row],[PMT NO]]&lt;&gt;"",EOMONTH(LoanStartDate,ROW(PaymentSchedule[[#This Row],[PMT NO]])-ROW(PaymentSchedule[[#Headers],[PMT NO]])-2)+DAY(LoanStartDate),"")</f>
        <v/>
      </c>
      <c r="D35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22" t="str">
        <f>IF(PaymentSchedule[[#This Row],[PMT NO]]&lt;&gt;"",ScheduledPayment,"")</f>
        <v/>
      </c>
      <c r="F35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22" t="str">
        <f>IF(PaymentSchedule[[#This Row],[PMT NO]]&lt;&gt;"",PaymentSchedule[[#This Row],[TOTAL PAYMENT]]-PaymentSchedule[[#This Row],[INTEREST]],"")</f>
        <v/>
      </c>
      <c r="I350" s="22" t="str">
        <f>IF(PaymentSchedule[[#This Row],[PMT NO]]&lt;&gt;"",PaymentSchedule[[#This Row],[BEGINNING BALANCE]]*(InterestRate/PaymentsPerYear),"")</f>
        <v/>
      </c>
      <c r="J35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22" t="str">
        <f ca="1">IF(PaymentSchedule[[#This Row],[PMT NO]]&lt;&gt;"",SUM(INDEX(PaymentSchedule[INTEREST],1,1):PaymentSchedule[[#This Row],[INTEREST]]),"")</f>
        <v/>
      </c>
    </row>
    <row r="351" spans="2:11">
      <c r="B351" s="23" t="str">
        <f>IF(LoanIsGood,IF(ROW()-ROW(PaymentSchedule[[#Headers],[PMT NO]])&gt;ScheduledNumberOfPayments,"",ROW()-ROW(PaymentSchedule[[#Headers],[PMT NO]])),"")</f>
        <v/>
      </c>
      <c r="C351" s="21" t="str">
        <f>IF(PaymentSchedule[[#This Row],[PMT NO]]&lt;&gt;"",EOMONTH(LoanStartDate,ROW(PaymentSchedule[[#This Row],[PMT NO]])-ROW(PaymentSchedule[[#Headers],[PMT NO]])-2)+DAY(LoanStartDate),"")</f>
        <v/>
      </c>
      <c r="D35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22" t="str">
        <f>IF(PaymentSchedule[[#This Row],[PMT NO]]&lt;&gt;"",ScheduledPayment,"")</f>
        <v/>
      </c>
      <c r="F35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22" t="str">
        <f>IF(PaymentSchedule[[#This Row],[PMT NO]]&lt;&gt;"",PaymentSchedule[[#This Row],[TOTAL PAYMENT]]-PaymentSchedule[[#This Row],[INTEREST]],"")</f>
        <v/>
      </c>
      <c r="I351" s="22" t="str">
        <f>IF(PaymentSchedule[[#This Row],[PMT NO]]&lt;&gt;"",PaymentSchedule[[#This Row],[BEGINNING BALANCE]]*(InterestRate/PaymentsPerYear),"")</f>
        <v/>
      </c>
      <c r="J35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22" t="str">
        <f ca="1">IF(PaymentSchedule[[#This Row],[PMT NO]]&lt;&gt;"",SUM(INDEX(PaymentSchedule[INTEREST],1,1):PaymentSchedule[[#This Row],[INTEREST]]),"")</f>
        <v/>
      </c>
    </row>
    <row r="352" spans="2:11">
      <c r="B352" s="23" t="str">
        <f>IF(LoanIsGood,IF(ROW()-ROW(PaymentSchedule[[#Headers],[PMT NO]])&gt;ScheduledNumberOfPayments,"",ROW()-ROW(PaymentSchedule[[#Headers],[PMT NO]])),"")</f>
        <v/>
      </c>
      <c r="C352" s="21" t="str">
        <f>IF(PaymentSchedule[[#This Row],[PMT NO]]&lt;&gt;"",EOMONTH(LoanStartDate,ROW(PaymentSchedule[[#This Row],[PMT NO]])-ROW(PaymentSchedule[[#Headers],[PMT NO]])-2)+DAY(LoanStartDate),"")</f>
        <v/>
      </c>
      <c r="D35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22" t="str">
        <f>IF(PaymentSchedule[[#This Row],[PMT NO]]&lt;&gt;"",ScheduledPayment,"")</f>
        <v/>
      </c>
      <c r="F35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22" t="str">
        <f>IF(PaymentSchedule[[#This Row],[PMT NO]]&lt;&gt;"",PaymentSchedule[[#This Row],[TOTAL PAYMENT]]-PaymentSchedule[[#This Row],[INTEREST]],"")</f>
        <v/>
      </c>
      <c r="I352" s="22" t="str">
        <f>IF(PaymentSchedule[[#This Row],[PMT NO]]&lt;&gt;"",PaymentSchedule[[#This Row],[BEGINNING BALANCE]]*(InterestRate/PaymentsPerYear),"")</f>
        <v/>
      </c>
      <c r="J35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22" t="str">
        <f ca="1">IF(PaymentSchedule[[#This Row],[PMT NO]]&lt;&gt;"",SUM(INDEX(PaymentSchedule[INTEREST],1,1):PaymentSchedule[[#This Row],[INTEREST]]),"")</f>
        <v/>
      </c>
    </row>
    <row r="353" spans="2:11">
      <c r="B353" s="23" t="str">
        <f>IF(LoanIsGood,IF(ROW()-ROW(PaymentSchedule[[#Headers],[PMT NO]])&gt;ScheduledNumberOfPayments,"",ROW()-ROW(PaymentSchedule[[#Headers],[PMT NO]])),"")</f>
        <v/>
      </c>
      <c r="C353" s="21" t="str">
        <f>IF(PaymentSchedule[[#This Row],[PMT NO]]&lt;&gt;"",EOMONTH(LoanStartDate,ROW(PaymentSchedule[[#This Row],[PMT NO]])-ROW(PaymentSchedule[[#Headers],[PMT NO]])-2)+DAY(LoanStartDate),"")</f>
        <v/>
      </c>
      <c r="D35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22" t="str">
        <f>IF(PaymentSchedule[[#This Row],[PMT NO]]&lt;&gt;"",ScheduledPayment,"")</f>
        <v/>
      </c>
      <c r="F35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22" t="str">
        <f>IF(PaymentSchedule[[#This Row],[PMT NO]]&lt;&gt;"",PaymentSchedule[[#This Row],[TOTAL PAYMENT]]-PaymentSchedule[[#This Row],[INTEREST]],"")</f>
        <v/>
      </c>
      <c r="I353" s="22" t="str">
        <f>IF(PaymentSchedule[[#This Row],[PMT NO]]&lt;&gt;"",PaymentSchedule[[#This Row],[BEGINNING BALANCE]]*(InterestRate/PaymentsPerYear),"")</f>
        <v/>
      </c>
      <c r="J35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22" t="str">
        <f ca="1">IF(PaymentSchedule[[#This Row],[PMT NO]]&lt;&gt;"",SUM(INDEX(PaymentSchedule[INTEREST],1,1):PaymentSchedule[[#This Row],[INTEREST]]),"")</f>
        <v/>
      </c>
    </row>
    <row r="354" spans="2:11">
      <c r="B354" s="23" t="str">
        <f>IF(LoanIsGood,IF(ROW()-ROW(PaymentSchedule[[#Headers],[PMT NO]])&gt;ScheduledNumberOfPayments,"",ROW()-ROW(PaymentSchedule[[#Headers],[PMT NO]])),"")</f>
        <v/>
      </c>
      <c r="C354" s="21" t="str">
        <f>IF(PaymentSchedule[[#This Row],[PMT NO]]&lt;&gt;"",EOMONTH(LoanStartDate,ROW(PaymentSchedule[[#This Row],[PMT NO]])-ROW(PaymentSchedule[[#Headers],[PMT NO]])-2)+DAY(LoanStartDate),"")</f>
        <v/>
      </c>
      <c r="D35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22" t="str">
        <f>IF(PaymentSchedule[[#This Row],[PMT NO]]&lt;&gt;"",ScheduledPayment,"")</f>
        <v/>
      </c>
      <c r="F35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22" t="str">
        <f>IF(PaymentSchedule[[#This Row],[PMT NO]]&lt;&gt;"",PaymentSchedule[[#This Row],[TOTAL PAYMENT]]-PaymentSchedule[[#This Row],[INTEREST]],"")</f>
        <v/>
      </c>
      <c r="I354" s="22" t="str">
        <f>IF(PaymentSchedule[[#This Row],[PMT NO]]&lt;&gt;"",PaymentSchedule[[#This Row],[BEGINNING BALANCE]]*(InterestRate/PaymentsPerYear),"")</f>
        <v/>
      </c>
      <c r="J35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22" t="str">
        <f ca="1">IF(PaymentSchedule[[#This Row],[PMT NO]]&lt;&gt;"",SUM(INDEX(PaymentSchedule[INTEREST],1,1):PaymentSchedule[[#This Row],[INTEREST]]),"")</f>
        <v/>
      </c>
    </row>
    <row r="355" spans="2:11">
      <c r="B355" s="23" t="str">
        <f>IF(LoanIsGood,IF(ROW()-ROW(PaymentSchedule[[#Headers],[PMT NO]])&gt;ScheduledNumberOfPayments,"",ROW()-ROW(PaymentSchedule[[#Headers],[PMT NO]])),"")</f>
        <v/>
      </c>
      <c r="C355" s="21" t="str">
        <f>IF(PaymentSchedule[[#This Row],[PMT NO]]&lt;&gt;"",EOMONTH(LoanStartDate,ROW(PaymentSchedule[[#This Row],[PMT NO]])-ROW(PaymentSchedule[[#Headers],[PMT NO]])-2)+DAY(LoanStartDate),"")</f>
        <v/>
      </c>
      <c r="D35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22" t="str">
        <f>IF(PaymentSchedule[[#This Row],[PMT NO]]&lt;&gt;"",ScheduledPayment,"")</f>
        <v/>
      </c>
      <c r="F35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22" t="str">
        <f>IF(PaymentSchedule[[#This Row],[PMT NO]]&lt;&gt;"",PaymentSchedule[[#This Row],[TOTAL PAYMENT]]-PaymentSchedule[[#This Row],[INTEREST]],"")</f>
        <v/>
      </c>
      <c r="I355" s="22" t="str">
        <f>IF(PaymentSchedule[[#This Row],[PMT NO]]&lt;&gt;"",PaymentSchedule[[#This Row],[BEGINNING BALANCE]]*(InterestRate/PaymentsPerYear),"")</f>
        <v/>
      </c>
      <c r="J35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22" t="str">
        <f ca="1">IF(PaymentSchedule[[#This Row],[PMT NO]]&lt;&gt;"",SUM(INDEX(PaymentSchedule[INTEREST],1,1):PaymentSchedule[[#This Row],[INTEREST]]),"")</f>
        <v/>
      </c>
    </row>
    <row r="356" spans="2:11">
      <c r="B356" s="23" t="str">
        <f>IF(LoanIsGood,IF(ROW()-ROW(PaymentSchedule[[#Headers],[PMT NO]])&gt;ScheduledNumberOfPayments,"",ROW()-ROW(PaymentSchedule[[#Headers],[PMT NO]])),"")</f>
        <v/>
      </c>
      <c r="C356" s="21" t="str">
        <f>IF(PaymentSchedule[[#This Row],[PMT NO]]&lt;&gt;"",EOMONTH(LoanStartDate,ROW(PaymentSchedule[[#This Row],[PMT NO]])-ROW(PaymentSchedule[[#Headers],[PMT NO]])-2)+DAY(LoanStartDate),"")</f>
        <v/>
      </c>
      <c r="D35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22" t="str">
        <f>IF(PaymentSchedule[[#This Row],[PMT NO]]&lt;&gt;"",ScheduledPayment,"")</f>
        <v/>
      </c>
      <c r="F35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22" t="str">
        <f>IF(PaymentSchedule[[#This Row],[PMT NO]]&lt;&gt;"",PaymentSchedule[[#This Row],[TOTAL PAYMENT]]-PaymentSchedule[[#This Row],[INTEREST]],"")</f>
        <v/>
      </c>
      <c r="I356" s="22" t="str">
        <f>IF(PaymentSchedule[[#This Row],[PMT NO]]&lt;&gt;"",PaymentSchedule[[#This Row],[BEGINNING BALANCE]]*(InterestRate/PaymentsPerYear),"")</f>
        <v/>
      </c>
      <c r="J35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22" t="str">
        <f ca="1">IF(PaymentSchedule[[#This Row],[PMT NO]]&lt;&gt;"",SUM(INDEX(PaymentSchedule[INTEREST],1,1):PaymentSchedule[[#This Row],[INTEREST]]),"")</f>
        <v/>
      </c>
    </row>
    <row r="357" spans="2:11">
      <c r="B357" s="23" t="str">
        <f>IF(LoanIsGood,IF(ROW()-ROW(PaymentSchedule[[#Headers],[PMT NO]])&gt;ScheduledNumberOfPayments,"",ROW()-ROW(PaymentSchedule[[#Headers],[PMT NO]])),"")</f>
        <v/>
      </c>
      <c r="C357" s="21" t="str">
        <f>IF(PaymentSchedule[[#This Row],[PMT NO]]&lt;&gt;"",EOMONTH(LoanStartDate,ROW(PaymentSchedule[[#This Row],[PMT NO]])-ROW(PaymentSchedule[[#Headers],[PMT NO]])-2)+DAY(LoanStartDate),"")</f>
        <v/>
      </c>
      <c r="D35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22" t="str">
        <f>IF(PaymentSchedule[[#This Row],[PMT NO]]&lt;&gt;"",ScheduledPayment,"")</f>
        <v/>
      </c>
      <c r="F35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22" t="str">
        <f>IF(PaymentSchedule[[#This Row],[PMT NO]]&lt;&gt;"",PaymentSchedule[[#This Row],[TOTAL PAYMENT]]-PaymentSchedule[[#This Row],[INTEREST]],"")</f>
        <v/>
      </c>
      <c r="I357" s="22" t="str">
        <f>IF(PaymentSchedule[[#This Row],[PMT NO]]&lt;&gt;"",PaymentSchedule[[#This Row],[BEGINNING BALANCE]]*(InterestRate/PaymentsPerYear),"")</f>
        <v/>
      </c>
      <c r="J35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22" t="str">
        <f ca="1">IF(PaymentSchedule[[#This Row],[PMT NO]]&lt;&gt;"",SUM(INDEX(PaymentSchedule[INTEREST],1,1):PaymentSchedule[[#This Row],[INTEREST]]),"")</f>
        <v/>
      </c>
    </row>
    <row r="358" spans="2:11">
      <c r="B358" s="23" t="str">
        <f>IF(LoanIsGood,IF(ROW()-ROW(PaymentSchedule[[#Headers],[PMT NO]])&gt;ScheduledNumberOfPayments,"",ROW()-ROW(PaymentSchedule[[#Headers],[PMT NO]])),"")</f>
        <v/>
      </c>
      <c r="C358" s="21" t="str">
        <f>IF(PaymentSchedule[[#This Row],[PMT NO]]&lt;&gt;"",EOMONTH(LoanStartDate,ROW(PaymentSchedule[[#This Row],[PMT NO]])-ROW(PaymentSchedule[[#Headers],[PMT NO]])-2)+DAY(LoanStartDate),"")</f>
        <v/>
      </c>
      <c r="D35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22" t="str">
        <f>IF(PaymentSchedule[[#This Row],[PMT NO]]&lt;&gt;"",ScheduledPayment,"")</f>
        <v/>
      </c>
      <c r="F35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22" t="str">
        <f>IF(PaymentSchedule[[#This Row],[PMT NO]]&lt;&gt;"",PaymentSchedule[[#This Row],[TOTAL PAYMENT]]-PaymentSchedule[[#This Row],[INTEREST]],"")</f>
        <v/>
      </c>
      <c r="I358" s="22" t="str">
        <f>IF(PaymentSchedule[[#This Row],[PMT NO]]&lt;&gt;"",PaymentSchedule[[#This Row],[BEGINNING BALANCE]]*(InterestRate/PaymentsPerYear),"")</f>
        <v/>
      </c>
      <c r="J35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22" t="str">
        <f ca="1">IF(PaymentSchedule[[#This Row],[PMT NO]]&lt;&gt;"",SUM(INDEX(PaymentSchedule[INTEREST],1,1):PaymentSchedule[[#This Row],[INTEREST]]),"")</f>
        <v/>
      </c>
    </row>
    <row r="359" spans="2:11">
      <c r="B359" s="23" t="str">
        <f>IF(LoanIsGood,IF(ROW()-ROW(PaymentSchedule[[#Headers],[PMT NO]])&gt;ScheduledNumberOfPayments,"",ROW()-ROW(PaymentSchedule[[#Headers],[PMT NO]])),"")</f>
        <v/>
      </c>
      <c r="C359" s="21" t="str">
        <f>IF(PaymentSchedule[[#This Row],[PMT NO]]&lt;&gt;"",EOMONTH(LoanStartDate,ROW(PaymentSchedule[[#This Row],[PMT NO]])-ROW(PaymentSchedule[[#Headers],[PMT NO]])-2)+DAY(LoanStartDate),"")</f>
        <v/>
      </c>
      <c r="D35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22" t="str">
        <f>IF(PaymentSchedule[[#This Row],[PMT NO]]&lt;&gt;"",ScheduledPayment,"")</f>
        <v/>
      </c>
      <c r="F35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22" t="str">
        <f>IF(PaymentSchedule[[#This Row],[PMT NO]]&lt;&gt;"",PaymentSchedule[[#This Row],[TOTAL PAYMENT]]-PaymentSchedule[[#This Row],[INTEREST]],"")</f>
        <v/>
      </c>
      <c r="I359" s="22" t="str">
        <f>IF(PaymentSchedule[[#This Row],[PMT NO]]&lt;&gt;"",PaymentSchedule[[#This Row],[BEGINNING BALANCE]]*(InterestRate/PaymentsPerYear),"")</f>
        <v/>
      </c>
      <c r="J35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22" t="str">
        <f ca="1">IF(PaymentSchedule[[#This Row],[PMT NO]]&lt;&gt;"",SUM(INDEX(PaymentSchedule[INTEREST],1,1):PaymentSchedule[[#This Row],[INTEREST]]),"")</f>
        <v/>
      </c>
    </row>
    <row r="360" spans="2:11">
      <c r="B360" s="23" t="str">
        <f>IF(LoanIsGood,IF(ROW()-ROW(PaymentSchedule[[#Headers],[PMT NO]])&gt;ScheduledNumberOfPayments,"",ROW()-ROW(PaymentSchedule[[#Headers],[PMT NO]])),"")</f>
        <v/>
      </c>
      <c r="C360" s="21" t="str">
        <f>IF(PaymentSchedule[[#This Row],[PMT NO]]&lt;&gt;"",EOMONTH(LoanStartDate,ROW(PaymentSchedule[[#This Row],[PMT NO]])-ROW(PaymentSchedule[[#Headers],[PMT NO]])-2)+DAY(LoanStartDate),"")</f>
        <v/>
      </c>
      <c r="D36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22" t="str">
        <f>IF(PaymentSchedule[[#This Row],[PMT NO]]&lt;&gt;"",ScheduledPayment,"")</f>
        <v/>
      </c>
      <c r="F36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22" t="str">
        <f>IF(PaymentSchedule[[#This Row],[PMT NO]]&lt;&gt;"",PaymentSchedule[[#This Row],[TOTAL PAYMENT]]-PaymentSchedule[[#This Row],[INTEREST]],"")</f>
        <v/>
      </c>
      <c r="I360" s="22" t="str">
        <f>IF(PaymentSchedule[[#This Row],[PMT NO]]&lt;&gt;"",PaymentSchedule[[#This Row],[BEGINNING BALANCE]]*(InterestRate/PaymentsPerYear),"")</f>
        <v/>
      </c>
      <c r="J36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22" t="str">
        <f ca="1">IF(PaymentSchedule[[#This Row],[PMT NO]]&lt;&gt;"",SUM(INDEX(PaymentSchedule[INTEREST],1,1):PaymentSchedule[[#This Row],[INTEREST]]),"")</f>
        <v/>
      </c>
    </row>
    <row r="361" spans="2:11">
      <c r="B361" s="23" t="str">
        <f>IF(LoanIsGood,IF(ROW()-ROW(PaymentSchedule[[#Headers],[PMT NO]])&gt;ScheduledNumberOfPayments,"",ROW()-ROW(PaymentSchedule[[#Headers],[PMT NO]])),"")</f>
        <v/>
      </c>
      <c r="C361" s="21" t="str">
        <f>IF(PaymentSchedule[[#This Row],[PMT NO]]&lt;&gt;"",EOMONTH(LoanStartDate,ROW(PaymentSchedule[[#This Row],[PMT NO]])-ROW(PaymentSchedule[[#Headers],[PMT NO]])-2)+DAY(LoanStartDate),"")</f>
        <v/>
      </c>
      <c r="D36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22" t="str">
        <f>IF(PaymentSchedule[[#This Row],[PMT NO]]&lt;&gt;"",ScheduledPayment,"")</f>
        <v/>
      </c>
      <c r="F36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22" t="str">
        <f>IF(PaymentSchedule[[#This Row],[PMT NO]]&lt;&gt;"",PaymentSchedule[[#This Row],[TOTAL PAYMENT]]-PaymentSchedule[[#This Row],[INTEREST]],"")</f>
        <v/>
      </c>
      <c r="I361" s="22" t="str">
        <f>IF(PaymentSchedule[[#This Row],[PMT NO]]&lt;&gt;"",PaymentSchedule[[#This Row],[BEGINNING BALANCE]]*(InterestRate/PaymentsPerYear),"")</f>
        <v/>
      </c>
      <c r="J36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22" t="str">
        <f ca="1">IF(PaymentSchedule[[#This Row],[PMT NO]]&lt;&gt;"",SUM(INDEX(PaymentSchedule[INTEREST],1,1):PaymentSchedule[[#This Row],[INTEREST]]),"")</f>
        <v/>
      </c>
    </row>
    <row r="362" spans="2:11">
      <c r="B362" s="23" t="str">
        <f>IF(LoanIsGood,IF(ROW()-ROW(PaymentSchedule[[#Headers],[PMT NO]])&gt;ScheduledNumberOfPayments,"",ROW()-ROW(PaymentSchedule[[#Headers],[PMT NO]])),"")</f>
        <v/>
      </c>
      <c r="C362" s="21" t="str">
        <f>IF(PaymentSchedule[[#This Row],[PMT NO]]&lt;&gt;"",EOMONTH(LoanStartDate,ROW(PaymentSchedule[[#This Row],[PMT NO]])-ROW(PaymentSchedule[[#Headers],[PMT NO]])-2)+DAY(LoanStartDate),"")</f>
        <v/>
      </c>
      <c r="D36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22" t="str">
        <f>IF(PaymentSchedule[[#This Row],[PMT NO]]&lt;&gt;"",ScheduledPayment,"")</f>
        <v/>
      </c>
      <c r="F36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22" t="str">
        <f>IF(PaymentSchedule[[#This Row],[PMT NO]]&lt;&gt;"",PaymentSchedule[[#This Row],[TOTAL PAYMENT]]-PaymentSchedule[[#This Row],[INTEREST]],"")</f>
        <v/>
      </c>
      <c r="I362" s="22" t="str">
        <f>IF(PaymentSchedule[[#This Row],[PMT NO]]&lt;&gt;"",PaymentSchedule[[#This Row],[BEGINNING BALANCE]]*(InterestRate/PaymentsPerYear),"")</f>
        <v/>
      </c>
      <c r="J36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22" t="str">
        <f ca="1">IF(PaymentSchedule[[#This Row],[PMT NO]]&lt;&gt;"",SUM(INDEX(PaymentSchedule[INTEREST],1,1):PaymentSchedule[[#This Row],[INTEREST]]),"")</f>
        <v/>
      </c>
    </row>
    <row r="363" spans="2:11">
      <c r="B363" s="23" t="str">
        <f>IF(LoanIsGood,IF(ROW()-ROW(PaymentSchedule[[#Headers],[PMT NO]])&gt;ScheduledNumberOfPayments,"",ROW()-ROW(PaymentSchedule[[#Headers],[PMT NO]])),"")</f>
        <v/>
      </c>
      <c r="C363" s="21" t="str">
        <f>IF(PaymentSchedule[[#This Row],[PMT NO]]&lt;&gt;"",EOMONTH(LoanStartDate,ROW(PaymentSchedule[[#This Row],[PMT NO]])-ROW(PaymentSchedule[[#Headers],[PMT NO]])-2)+DAY(LoanStartDate),"")</f>
        <v/>
      </c>
      <c r="D36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22" t="str">
        <f>IF(PaymentSchedule[[#This Row],[PMT NO]]&lt;&gt;"",ScheduledPayment,"")</f>
        <v/>
      </c>
      <c r="F36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22" t="str">
        <f>IF(PaymentSchedule[[#This Row],[PMT NO]]&lt;&gt;"",PaymentSchedule[[#This Row],[TOTAL PAYMENT]]-PaymentSchedule[[#This Row],[INTEREST]],"")</f>
        <v/>
      </c>
      <c r="I363" s="22" t="str">
        <f>IF(PaymentSchedule[[#This Row],[PMT NO]]&lt;&gt;"",PaymentSchedule[[#This Row],[BEGINNING BALANCE]]*(InterestRate/PaymentsPerYear),"")</f>
        <v/>
      </c>
      <c r="J36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22" t="str">
        <f ca="1">IF(PaymentSchedule[[#This Row],[PMT NO]]&lt;&gt;"",SUM(INDEX(PaymentSchedule[INTEREST],1,1):PaymentSchedule[[#This Row],[INTEREST]]),"")</f>
        <v/>
      </c>
    </row>
    <row r="364" spans="2:11">
      <c r="B364" s="23" t="str">
        <f>IF(LoanIsGood,IF(ROW()-ROW(PaymentSchedule[[#Headers],[PMT NO]])&gt;ScheduledNumberOfPayments,"",ROW()-ROW(PaymentSchedule[[#Headers],[PMT NO]])),"")</f>
        <v/>
      </c>
      <c r="C364" s="21" t="str">
        <f>IF(PaymentSchedule[[#This Row],[PMT NO]]&lt;&gt;"",EOMONTH(LoanStartDate,ROW(PaymentSchedule[[#This Row],[PMT NO]])-ROW(PaymentSchedule[[#Headers],[PMT NO]])-2)+DAY(LoanStartDate),"")</f>
        <v/>
      </c>
      <c r="D36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22" t="str">
        <f>IF(PaymentSchedule[[#This Row],[PMT NO]]&lt;&gt;"",ScheduledPayment,"")</f>
        <v/>
      </c>
      <c r="F36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22" t="str">
        <f>IF(PaymentSchedule[[#This Row],[PMT NO]]&lt;&gt;"",PaymentSchedule[[#This Row],[TOTAL PAYMENT]]-PaymentSchedule[[#This Row],[INTEREST]],"")</f>
        <v/>
      </c>
      <c r="I364" s="22" t="str">
        <f>IF(PaymentSchedule[[#This Row],[PMT NO]]&lt;&gt;"",PaymentSchedule[[#This Row],[BEGINNING BALANCE]]*(InterestRate/PaymentsPerYear),"")</f>
        <v/>
      </c>
      <c r="J36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22" t="str">
        <f ca="1">IF(PaymentSchedule[[#This Row],[PMT NO]]&lt;&gt;"",SUM(INDEX(PaymentSchedule[INTEREST],1,1):PaymentSchedule[[#This Row],[INTEREST]]),"")</f>
        <v/>
      </c>
    </row>
    <row r="365" spans="2:11">
      <c r="B365" s="23" t="str">
        <f>IF(LoanIsGood,IF(ROW()-ROW(PaymentSchedule[[#Headers],[PMT NO]])&gt;ScheduledNumberOfPayments,"",ROW()-ROW(PaymentSchedule[[#Headers],[PMT NO]])),"")</f>
        <v/>
      </c>
      <c r="C365" s="21" t="str">
        <f>IF(PaymentSchedule[[#This Row],[PMT NO]]&lt;&gt;"",EOMONTH(LoanStartDate,ROW(PaymentSchedule[[#This Row],[PMT NO]])-ROW(PaymentSchedule[[#Headers],[PMT NO]])-2)+DAY(LoanStartDate),"")</f>
        <v/>
      </c>
      <c r="D36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22" t="str">
        <f>IF(PaymentSchedule[[#This Row],[PMT NO]]&lt;&gt;"",ScheduledPayment,"")</f>
        <v/>
      </c>
      <c r="F36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22" t="str">
        <f>IF(PaymentSchedule[[#This Row],[PMT NO]]&lt;&gt;"",PaymentSchedule[[#This Row],[TOTAL PAYMENT]]-PaymentSchedule[[#This Row],[INTEREST]],"")</f>
        <v/>
      </c>
      <c r="I365" s="22" t="str">
        <f>IF(PaymentSchedule[[#This Row],[PMT NO]]&lt;&gt;"",PaymentSchedule[[#This Row],[BEGINNING BALANCE]]*(InterestRate/PaymentsPerYear),"")</f>
        <v/>
      </c>
      <c r="J36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22" t="str">
        <f ca="1">IF(PaymentSchedule[[#This Row],[PMT NO]]&lt;&gt;"",SUM(INDEX(PaymentSchedule[INTEREST],1,1):PaymentSchedule[[#This Row],[INTEREST]]),"")</f>
        <v/>
      </c>
    </row>
    <row r="366" spans="2:11">
      <c r="B366" s="23" t="str">
        <f>IF(LoanIsGood,IF(ROW()-ROW(PaymentSchedule[[#Headers],[PMT NO]])&gt;ScheduledNumberOfPayments,"",ROW()-ROW(PaymentSchedule[[#Headers],[PMT NO]])),"")</f>
        <v/>
      </c>
      <c r="C366" s="21" t="str">
        <f>IF(PaymentSchedule[[#This Row],[PMT NO]]&lt;&gt;"",EOMONTH(LoanStartDate,ROW(PaymentSchedule[[#This Row],[PMT NO]])-ROW(PaymentSchedule[[#Headers],[PMT NO]])-2)+DAY(LoanStartDate),"")</f>
        <v/>
      </c>
      <c r="D36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22" t="str">
        <f>IF(PaymentSchedule[[#This Row],[PMT NO]]&lt;&gt;"",ScheduledPayment,"")</f>
        <v/>
      </c>
      <c r="F36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22" t="str">
        <f>IF(PaymentSchedule[[#This Row],[PMT NO]]&lt;&gt;"",PaymentSchedule[[#This Row],[TOTAL PAYMENT]]-PaymentSchedule[[#This Row],[INTEREST]],"")</f>
        <v/>
      </c>
      <c r="I366" s="22" t="str">
        <f>IF(PaymentSchedule[[#This Row],[PMT NO]]&lt;&gt;"",PaymentSchedule[[#This Row],[BEGINNING BALANCE]]*(InterestRate/PaymentsPerYear),"")</f>
        <v/>
      </c>
      <c r="J36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22" t="str">
        <f ca="1">IF(PaymentSchedule[[#This Row],[PMT NO]]&lt;&gt;"",SUM(INDEX(PaymentSchedule[INTEREST],1,1):PaymentSchedule[[#This Row],[INTEREST]]),"")</f>
        <v/>
      </c>
    </row>
    <row r="367" spans="2:11">
      <c r="B367" s="23" t="str">
        <f>IF(LoanIsGood,IF(ROW()-ROW(PaymentSchedule[[#Headers],[PMT NO]])&gt;ScheduledNumberOfPayments,"",ROW()-ROW(PaymentSchedule[[#Headers],[PMT NO]])),"")</f>
        <v/>
      </c>
      <c r="C367" s="21" t="str">
        <f>IF(PaymentSchedule[[#This Row],[PMT NO]]&lt;&gt;"",EOMONTH(LoanStartDate,ROW(PaymentSchedule[[#This Row],[PMT NO]])-ROW(PaymentSchedule[[#Headers],[PMT NO]])-2)+DAY(LoanStartDate),"")</f>
        <v/>
      </c>
      <c r="D367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22" t="str">
        <f>IF(PaymentSchedule[[#This Row],[PMT NO]]&lt;&gt;"",ScheduledPayment,"")</f>
        <v/>
      </c>
      <c r="F367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22" t="str">
        <f>IF(PaymentSchedule[[#This Row],[PMT NO]]&lt;&gt;"",PaymentSchedule[[#This Row],[TOTAL PAYMENT]]-PaymentSchedule[[#This Row],[INTEREST]],"")</f>
        <v/>
      </c>
      <c r="I367" s="22" t="str">
        <f>IF(PaymentSchedule[[#This Row],[PMT NO]]&lt;&gt;"",PaymentSchedule[[#This Row],[BEGINNING BALANCE]]*(InterestRate/PaymentsPerYear),"")</f>
        <v/>
      </c>
      <c r="J367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22" t="str">
        <f ca="1">IF(PaymentSchedule[[#This Row],[PMT NO]]&lt;&gt;"",SUM(INDEX(PaymentSchedule[INTEREST],1,1):PaymentSchedule[[#This Row],[INTEREST]]),"")</f>
        <v/>
      </c>
    </row>
    <row r="368" spans="2:11">
      <c r="B368" s="23" t="str">
        <f>IF(LoanIsGood,IF(ROW()-ROW(PaymentSchedule[[#Headers],[PMT NO]])&gt;ScheduledNumberOfPayments,"",ROW()-ROW(PaymentSchedule[[#Headers],[PMT NO]])),"")</f>
        <v/>
      </c>
      <c r="C368" s="21" t="str">
        <f>IF(PaymentSchedule[[#This Row],[PMT NO]]&lt;&gt;"",EOMONTH(LoanStartDate,ROW(PaymentSchedule[[#This Row],[PMT NO]])-ROW(PaymentSchedule[[#Headers],[PMT NO]])-2)+DAY(LoanStartDate),"")</f>
        <v/>
      </c>
      <c r="D368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22" t="str">
        <f>IF(PaymentSchedule[[#This Row],[PMT NO]]&lt;&gt;"",ScheduledPayment,"")</f>
        <v/>
      </c>
      <c r="F368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22" t="str">
        <f>IF(PaymentSchedule[[#This Row],[PMT NO]]&lt;&gt;"",PaymentSchedule[[#This Row],[TOTAL PAYMENT]]-PaymentSchedule[[#This Row],[INTEREST]],"")</f>
        <v/>
      </c>
      <c r="I368" s="22" t="str">
        <f>IF(PaymentSchedule[[#This Row],[PMT NO]]&lt;&gt;"",PaymentSchedule[[#This Row],[BEGINNING BALANCE]]*(InterestRate/PaymentsPerYear),"")</f>
        <v/>
      </c>
      <c r="J368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22" t="str">
        <f ca="1">IF(PaymentSchedule[[#This Row],[PMT NO]]&lt;&gt;"",SUM(INDEX(PaymentSchedule[INTEREST],1,1):PaymentSchedule[[#This Row],[INTEREST]]),"")</f>
        <v/>
      </c>
    </row>
    <row r="369" spans="2:11">
      <c r="B369" s="23" t="str">
        <f>IF(LoanIsGood,IF(ROW()-ROW(PaymentSchedule[[#Headers],[PMT NO]])&gt;ScheduledNumberOfPayments,"",ROW()-ROW(PaymentSchedule[[#Headers],[PMT NO]])),"")</f>
        <v/>
      </c>
      <c r="C369" s="21" t="str">
        <f>IF(PaymentSchedule[[#This Row],[PMT NO]]&lt;&gt;"",EOMONTH(LoanStartDate,ROW(PaymentSchedule[[#This Row],[PMT NO]])-ROW(PaymentSchedule[[#Headers],[PMT NO]])-2)+DAY(LoanStartDate),"")</f>
        <v/>
      </c>
      <c r="D369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22" t="str">
        <f>IF(PaymentSchedule[[#This Row],[PMT NO]]&lt;&gt;"",ScheduledPayment,"")</f>
        <v/>
      </c>
      <c r="F369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22" t="str">
        <f>IF(PaymentSchedule[[#This Row],[PMT NO]]&lt;&gt;"",PaymentSchedule[[#This Row],[TOTAL PAYMENT]]-PaymentSchedule[[#This Row],[INTEREST]],"")</f>
        <v/>
      </c>
      <c r="I369" s="22" t="str">
        <f>IF(PaymentSchedule[[#This Row],[PMT NO]]&lt;&gt;"",PaymentSchedule[[#This Row],[BEGINNING BALANCE]]*(InterestRate/PaymentsPerYear),"")</f>
        <v/>
      </c>
      <c r="J369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22" t="str">
        <f ca="1">IF(PaymentSchedule[[#This Row],[PMT NO]]&lt;&gt;"",SUM(INDEX(PaymentSchedule[INTEREST],1,1):PaymentSchedule[[#This Row],[INTEREST]]),"")</f>
        <v/>
      </c>
    </row>
    <row r="370" spans="2:11">
      <c r="B370" s="23" t="str">
        <f>IF(LoanIsGood,IF(ROW()-ROW(PaymentSchedule[[#Headers],[PMT NO]])&gt;ScheduledNumberOfPayments,"",ROW()-ROW(PaymentSchedule[[#Headers],[PMT NO]])),"")</f>
        <v/>
      </c>
      <c r="C370" s="21" t="str">
        <f>IF(PaymentSchedule[[#This Row],[PMT NO]]&lt;&gt;"",EOMONTH(LoanStartDate,ROW(PaymentSchedule[[#This Row],[PMT NO]])-ROW(PaymentSchedule[[#Headers],[PMT NO]])-2)+DAY(LoanStartDate),"")</f>
        <v/>
      </c>
      <c r="D370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22" t="str">
        <f>IF(PaymentSchedule[[#This Row],[PMT NO]]&lt;&gt;"",ScheduledPayment,"")</f>
        <v/>
      </c>
      <c r="F370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22" t="str">
        <f>IF(PaymentSchedule[[#This Row],[PMT NO]]&lt;&gt;"",PaymentSchedule[[#This Row],[TOTAL PAYMENT]]-PaymentSchedule[[#This Row],[INTEREST]],"")</f>
        <v/>
      </c>
      <c r="I370" s="22" t="str">
        <f>IF(PaymentSchedule[[#This Row],[PMT NO]]&lt;&gt;"",PaymentSchedule[[#This Row],[BEGINNING BALANCE]]*(InterestRate/PaymentsPerYear),"")</f>
        <v/>
      </c>
      <c r="J370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22" t="str">
        <f ca="1">IF(PaymentSchedule[[#This Row],[PMT NO]]&lt;&gt;"",SUM(INDEX(PaymentSchedule[INTEREST],1,1):PaymentSchedule[[#This Row],[INTEREST]]),"")</f>
        <v/>
      </c>
    </row>
    <row r="371" spans="2:11">
      <c r="B371" s="23" t="str">
        <f>IF(LoanIsGood,IF(ROW()-ROW(PaymentSchedule[[#Headers],[PMT NO]])&gt;ScheduledNumberOfPayments,"",ROW()-ROW(PaymentSchedule[[#Headers],[PMT NO]])),"")</f>
        <v/>
      </c>
      <c r="C371" s="21" t="str">
        <f>IF(PaymentSchedule[[#This Row],[PMT NO]]&lt;&gt;"",EOMONTH(LoanStartDate,ROW(PaymentSchedule[[#This Row],[PMT NO]])-ROW(PaymentSchedule[[#Headers],[PMT NO]])-2)+DAY(LoanStartDate),"")</f>
        <v/>
      </c>
      <c r="D371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22" t="str">
        <f>IF(PaymentSchedule[[#This Row],[PMT NO]]&lt;&gt;"",ScheduledPayment,"")</f>
        <v/>
      </c>
      <c r="F371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22" t="str">
        <f>IF(PaymentSchedule[[#This Row],[PMT NO]]&lt;&gt;"",PaymentSchedule[[#This Row],[TOTAL PAYMENT]]-PaymentSchedule[[#This Row],[INTEREST]],"")</f>
        <v/>
      </c>
      <c r="I371" s="22" t="str">
        <f>IF(PaymentSchedule[[#This Row],[PMT NO]]&lt;&gt;"",PaymentSchedule[[#This Row],[BEGINNING BALANCE]]*(InterestRate/PaymentsPerYear),"")</f>
        <v/>
      </c>
      <c r="J371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22" t="str">
        <f ca="1">IF(PaymentSchedule[[#This Row],[PMT NO]]&lt;&gt;"",SUM(INDEX(PaymentSchedule[INTEREST],1,1):PaymentSchedule[[#This Row],[INTEREST]]),"")</f>
        <v/>
      </c>
    </row>
    <row r="372" spans="2:11">
      <c r="B372" s="23" t="str">
        <f>IF(LoanIsGood,IF(ROW()-ROW(PaymentSchedule[[#Headers],[PMT NO]])&gt;ScheduledNumberOfPayments,"",ROW()-ROW(PaymentSchedule[[#Headers],[PMT NO]])),"")</f>
        <v/>
      </c>
      <c r="C372" s="21" t="str">
        <f>IF(PaymentSchedule[[#This Row],[PMT NO]]&lt;&gt;"",EOMONTH(LoanStartDate,ROW(PaymentSchedule[[#This Row],[PMT NO]])-ROW(PaymentSchedule[[#Headers],[PMT NO]])-2)+DAY(LoanStartDate),"")</f>
        <v/>
      </c>
      <c r="D372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2" s="22" t="str">
        <f>IF(PaymentSchedule[[#This Row],[PMT NO]]&lt;&gt;"",ScheduledPayment,"")</f>
        <v/>
      </c>
      <c r="F372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2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2" s="22" t="str">
        <f>IF(PaymentSchedule[[#This Row],[PMT NO]]&lt;&gt;"",PaymentSchedule[[#This Row],[TOTAL PAYMENT]]-PaymentSchedule[[#This Row],[INTEREST]],"")</f>
        <v/>
      </c>
      <c r="I372" s="22" t="str">
        <f>IF(PaymentSchedule[[#This Row],[PMT NO]]&lt;&gt;"",PaymentSchedule[[#This Row],[BEGINNING BALANCE]]*(InterestRate/PaymentsPerYear),"")</f>
        <v/>
      </c>
      <c r="J372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2" s="22" t="str">
        <f ca="1">IF(PaymentSchedule[[#This Row],[PMT NO]]&lt;&gt;"",SUM(INDEX(PaymentSchedule[INTEREST],1,1):PaymentSchedule[[#This Row],[INTEREST]]),"")</f>
        <v/>
      </c>
    </row>
    <row r="373" spans="2:11">
      <c r="B373" s="23" t="str">
        <f>IF(LoanIsGood,IF(ROW()-ROW(PaymentSchedule[[#Headers],[PMT NO]])&gt;ScheduledNumberOfPayments,"",ROW()-ROW(PaymentSchedule[[#Headers],[PMT NO]])),"")</f>
        <v/>
      </c>
      <c r="C373" s="21" t="str">
        <f>IF(PaymentSchedule[[#This Row],[PMT NO]]&lt;&gt;"",EOMONTH(LoanStartDate,ROW(PaymentSchedule[[#This Row],[PMT NO]])-ROW(PaymentSchedule[[#Headers],[PMT NO]])-2)+DAY(LoanStartDate),"")</f>
        <v/>
      </c>
      <c r="D373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3" s="22" t="str">
        <f>IF(PaymentSchedule[[#This Row],[PMT NO]]&lt;&gt;"",ScheduledPayment,"")</f>
        <v/>
      </c>
      <c r="F373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3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3" s="22" t="str">
        <f>IF(PaymentSchedule[[#This Row],[PMT NO]]&lt;&gt;"",PaymentSchedule[[#This Row],[TOTAL PAYMENT]]-PaymentSchedule[[#This Row],[INTEREST]],"")</f>
        <v/>
      </c>
      <c r="I373" s="22" t="str">
        <f>IF(PaymentSchedule[[#This Row],[PMT NO]]&lt;&gt;"",PaymentSchedule[[#This Row],[BEGINNING BALANCE]]*(InterestRate/PaymentsPerYear),"")</f>
        <v/>
      </c>
      <c r="J373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3" s="22" t="str">
        <f ca="1">IF(PaymentSchedule[[#This Row],[PMT NO]]&lt;&gt;"",SUM(INDEX(PaymentSchedule[INTEREST],1,1):PaymentSchedule[[#This Row],[INTEREST]]),"")</f>
        <v/>
      </c>
    </row>
    <row r="374" spans="2:11">
      <c r="B374" s="23" t="str">
        <f>IF(LoanIsGood,IF(ROW()-ROW(PaymentSchedule[[#Headers],[PMT NO]])&gt;ScheduledNumberOfPayments,"",ROW()-ROW(PaymentSchedule[[#Headers],[PMT NO]])),"")</f>
        <v/>
      </c>
      <c r="C374" s="21" t="str">
        <f>IF(PaymentSchedule[[#This Row],[PMT NO]]&lt;&gt;"",EOMONTH(LoanStartDate,ROW(PaymentSchedule[[#This Row],[PMT NO]])-ROW(PaymentSchedule[[#Headers],[PMT NO]])-2)+DAY(LoanStartDate),"")</f>
        <v/>
      </c>
      <c r="D374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4" s="22" t="str">
        <f>IF(PaymentSchedule[[#This Row],[PMT NO]]&lt;&gt;"",ScheduledPayment,"")</f>
        <v/>
      </c>
      <c r="F374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4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4" s="22" t="str">
        <f>IF(PaymentSchedule[[#This Row],[PMT NO]]&lt;&gt;"",PaymentSchedule[[#This Row],[TOTAL PAYMENT]]-PaymentSchedule[[#This Row],[INTEREST]],"")</f>
        <v/>
      </c>
      <c r="I374" s="22" t="str">
        <f>IF(PaymentSchedule[[#This Row],[PMT NO]]&lt;&gt;"",PaymentSchedule[[#This Row],[BEGINNING BALANCE]]*(InterestRate/PaymentsPerYear),"")</f>
        <v/>
      </c>
      <c r="J374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4" s="22" t="str">
        <f ca="1">IF(PaymentSchedule[[#This Row],[PMT NO]]&lt;&gt;"",SUM(INDEX(PaymentSchedule[INTEREST],1,1):PaymentSchedule[[#This Row],[INTEREST]]),"")</f>
        <v/>
      </c>
    </row>
    <row r="375" spans="2:11">
      <c r="B375" s="23" t="str">
        <f>IF(LoanIsGood,IF(ROW()-ROW(PaymentSchedule[[#Headers],[PMT NO]])&gt;ScheduledNumberOfPayments,"",ROW()-ROW(PaymentSchedule[[#Headers],[PMT NO]])),"")</f>
        <v/>
      </c>
      <c r="C375" s="21" t="str">
        <f>IF(PaymentSchedule[[#This Row],[PMT NO]]&lt;&gt;"",EOMONTH(LoanStartDate,ROW(PaymentSchedule[[#This Row],[PMT NO]])-ROW(PaymentSchedule[[#Headers],[PMT NO]])-2)+DAY(LoanStartDate),"")</f>
        <v/>
      </c>
      <c r="D375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5" s="22" t="str">
        <f>IF(PaymentSchedule[[#This Row],[PMT NO]]&lt;&gt;"",ScheduledPayment,"")</f>
        <v/>
      </c>
      <c r="F375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5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5" s="22" t="str">
        <f>IF(PaymentSchedule[[#This Row],[PMT NO]]&lt;&gt;"",PaymentSchedule[[#This Row],[TOTAL PAYMENT]]-PaymentSchedule[[#This Row],[INTEREST]],"")</f>
        <v/>
      </c>
      <c r="I375" s="22" t="str">
        <f>IF(PaymentSchedule[[#This Row],[PMT NO]]&lt;&gt;"",PaymentSchedule[[#This Row],[BEGINNING BALANCE]]*(InterestRate/PaymentsPerYear),"")</f>
        <v/>
      </c>
      <c r="J375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5" s="22" t="str">
        <f ca="1">IF(PaymentSchedule[[#This Row],[PMT NO]]&lt;&gt;"",SUM(INDEX(PaymentSchedule[INTEREST],1,1):PaymentSchedule[[#This Row],[INTEREST]]),"")</f>
        <v/>
      </c>
    </row>
    <row r="376" spans="2:11">
      <c r="B376" s="23" t="str">
        <f>IF(LoanIsGood,IF(ROW()-ROW(PaymentSchedule[[#Headers],[PMT NO]])&gt;ScheduledNumberOfPayments,"",ROW()-ROW(PaymentSchedule[[#Headers],[PMT NO]])),"")</f>
        <v/>
      </c>
      <c r="C376" s="21" t="str">
        <f>IF(PaymentSchedule[[#This Row],[PMT NO]]&lt;&gt;"",EOMONTH(LoanStartDate,ROW(PaymentSchedule[[#This Row],[PMT NO]])-ROW(PaymentSchedule[[#Headers],[PMT NO]])-2)+DAY(LoanStartDate),"")</f>
        <v/>
      </c>
      <c r="D376" s="22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6" s="22" t="str">
        <f>IF(PaymentSchedule[[#This Row],[PMT NO]]&lt;&gt;"",ScheduledPayment,"")</f>
        <v/>
      </c>
      <c r="F376" s="22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6" s="22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6" s="22" t="str">
        <f>IF(PaymentSchedule[[#This Row],[PMT NO]]&lt;&gt;"",PaymentSchedule[[#This Row],[TOTAL PAYMENT]]-PaymentSchedule[[#This Row],[INTEREST]],"")</f>
        <v/>
      </c>
      <c r="I376" s="22" t="str">
        <f>IF(PaymentSchedule[[#This Row],[PMT NO]]&lt;&gt;"",PaymentSchedule[[#This Row],[BEGINNING BALANCE]]*(InterestRate/PaymentsPerYear),"")</f>
        <v/>
      </c>
      <c r="J376" s="22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6" s="22" t="str">
        <f ca="1">IF(PaymentSchedule[[#This Row],[PMT NO]]&lt;&gt;"",SUM(INDEX(PaymentSchedule[INTEREST],1,1):PaymentSchedule[[#This Row],[INTEREST]]),"")</f>
        <v/>
      </c>
    </row>
  </sheetData>
  <mergeCells count="13">
    <mergeCell ref="F2:I2"/>
    <mergeCell ref="C8:D8"/>
    <mergeCell ref="G8:H8"/>
    <mergeCell ref="G9:H9"/>
    <mergeCell ref="C10:D10"/>
    <mergeCell ref="G10:H10"/>
    <mergeCell ref="C11:D11"/>
    <mergeCell ref="G11:H11"/>
    <mergeCell ref="C12:D12"/>
    <mergeCell ref="G12:H12"/>
    <mergeCell ref="G13:H13"/>
    <mergeCell ref="C14:D14"/>
    <mergeCell ref="H14:I14"/>
  </mergeCells>
  <conditionalFormatting sqref="B17:K376">
    <cfRule type="expression" dxfId="0" priority="1">
      <formula>($B17="")+(($D17=0)*($F17=0))</formula>
    </cfRule>
  </conditionalFormatting>
  <dataValidations count="26">
    <dataValidation allowBlank="1" showInputMessage="1" showErrorMessage="1" prompt="This workbook produces a loan amortization schedule that calculates total interest and total payments &amp; includes the option for extra payments" sqref="A6"/>
    <dataValidation allowBlank="1" showInputMessage="1" showErrorMessage="1" prompt="Automatically updated scheduled payment amount" sqref="I8"/>
    <dataValidation allowBlank="1" showInputMessage="1" showErrorMessage="1" prompt="Scheduled payment is automatically updated in this column" sqref="E16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6"/>
    <dataValidation allowBlank="1" showInputMessage="1" showErrorMessage="1" prompt="Enter loan values in cells E3 to E7 and E9. Description of each loan value is in column C. Payment Schedule table starting in cell B11 will automatically update" sqref="C7"/>
    <dataValidation allowBlank="1" showInputMessage="1" showErrorMessage="1" prompt="Enter Loan Amount in this cell" sqref="E8"/>
    <dataValidation allowBlank="1" showInputMessage="1" showErrorMessage="1" prompt="Loan Summary fields from I3 to I7 are automatically adjusted based on the values entered. Enter the Lender's name in I9" sqref="G7"/>
    <dataValidation allowBlank="1" showInputMessage="1" showErrorMessage="1" prompt="Enter interest rate to be paid annually in this cell" sqref="E9"/>
    <dataValidation allowBlank="1" showInputMessage="1" showErrorMessage="1" prompt="Automatically updated scheduled number of payments" sqref="I9"/>
    <dataValidation allowBlank="1" showInputMessage="1" showErrorMessage="1" prompt="Enter loan period in years in this cell" sqref="E10"/>
    <dataValidation allowBlank="1" showInputMessage="1" showErrorMessage="1" prompt="Automatically updated actual number of payments" sqref="I10"/>
    <dataValidation allowBlank="1" showInputMessage="1" showErrorMessage="1" prompt="Enter the number of payments to be made in a year in this cell" sqref="E11"/>
    <dataValidation allowBlank="1" showInputMessage="1" showErrorMessage="1" prompt="Enter the start date of loan in this cell" sqref="E12"/>
    <dataValidation allowBlank="1" showInputMessage="1" showErrorMessage="1" prompt="Automatically calculated total interest" sqref="I13"/>
    <dataValidation allowBlank="1" showInputMessage="1" showErrorMessage="1" prompt="Payment number is automatically updated in this column" sqref="B16"/>
    <dataValidation allowBlank="1" showInputMessage="1" showErrorMessage="1" prompt="Enter the amount of extra payment in this cell" sqref="E14"/>
    <dataValidation allowBlank="1" showInputMessage="1" showErrorMessage="1" prompt="Enter the name of the lender in this cell" sqref="H14:I14"/>
    <dataValidation allowBlank="1" showInputMessage="1" showErrorMessage="1" prompt="Payment date is automatically updated in this column" sqref="C16"/>
    <dataValidation allowBlank="1" showInputMessage="1" showErrorMessage="1" prompt="Beginning balance is automatically updated in this column" sqref="D16"/>
    <dataValidation allowBlank="1" showInputMessage="1" showErrorMessage="1" prompt="Extra payment is automatically updated in this column" sqref="F16"/>
    <dataValidation allowBlank="1" showInputMessage="1" showErrorMessage="1" prompt="Total payment is automatically updated in this column" sqref="G16"/>
    <dataValidation allowBlank="1" showInputMessage="1" showErrorMessage="1" prompt="Principal is automatically updated in this column" sqref="H16"/>
    <dataValidation allowBlank="1" showInputMessage="1" showErrorMessage="1" prompt="Interest is automatically updated in this column" sqref="I16"/>
    <dataValidation allowBlank="1" showInputMessage="1" showErrorMessage="1" prompt="Ending balance is automatically updated in this column" sqref="J16"/>
    <dataValidation allowBlank="1" showInputMessage="1" showErrorMessage="1" prompt="Cumulative interest is automatically updated in this column" sqref="K16"/>
    <dataValidation allowBlank="1" showInputMessage="1" showErrorMessage="1" prompt="Automatically updated total early payments" sqref="I11:I12"/>
  </dataValidations>
  <hyperlinks>
    <hyperlink ref="D9" r:id="rId2" display="* SEE CURRENT *"/>
  </hyperlinks>
  <printOptions horizontalCentered="1"/>
  <pageMargins left="0.4" right="0.4" top="0.4" bottom="0.5" header="0.3" footer="0.3"/>
  <pageSetup paperSize="1" scale="63" fitToHeight="0" orientation="landscape"/>
  <headerFooter differentFirst="1">
    <oddFooter>&amp;CPage &amp;P of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MortgageCalculator.org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 Amortization Schedule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Excel Mortgage Calculator With Extra Payments</dc:title>
  <dc:subject>Calculate mortgage payments quickly and easily. Includes extra payments option.</dc:subject>
  <dc:creator>MortgageCalculator.org</dc:creator>
  <cp:keywords>mortgage; home loans; amortization</cp:keywords>
  <dc:description>web-ready Excel template to calculate montly mortgage payments with amortization schedule and extra payments.</dc:description>
  <cp:lastModifiedBy>Production</cp:lastModifiedBy>
  <cp:revision>1</cp:revision>
  <dcterms:created xsi:type="dcterms:W3CDTF">2016-12-02T10:43:00Z</dcterms:created>
  <cp:lastPrinted>2021-01-01T22:55:00Z</cp:lastPrinted>
  <dcterms:modified xsi:type="dcterms:W3CDTF">2022-05-19T03:25:05Z</dcterms:modified>
  <cp:category>mortgage;home loans;amortization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DEC953A934B84109B4F435163E74A729</vt:lpwstr>
  </property>
  <property fmtid="{D5CDD505-2E9C-101B-9397-08002B2CF9AE}" pid="3" name="KSOProductBuildVer">
    <vt:lpwstr>1033-11.2.0.11130</vt:lpwstr>
  </property>
</Properties>
</file>